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IZVJEŠTAJI O IZVRŠENJU\"/>
    </mc:Choice>
  </mc:AlternateContent>
  <xr:revisionPtr revIDLastSave="0" documentId="13_ncr:1_{8F917CC6-EA7C-4898-9D5F-F13A982705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3" l="1"/>
  <c r="J61" i="3" l="1"/>
  <c r="J94" i="3"/>
  <c r="J93" i="3" s="1"/>
  <c r="L93" i="3" s="1"/>
  <c r="J89" i="3"/>
  <c r="J85" i="3"/>
  <c r="J84" i="3" s="1"/>
  <c r="J80" i="3"/>
  <c r="J77" i="3" s="1"/>
  <c r="J78" i="3"/>
  <c r="J73" i="3"/>
  <c r="J71" i="3"/>
  <c r="K71" i="3" s="1"/>
  <c r="J56" i="3"/>
  <c r="J51" i="3" s="1"/>
  <c r="J52" i="3"/>
  <c r="J49" i="3"/>
  <c r="J47" i="3"/>
  <c r="J44" i="3"/>
  <c r="J43" i="3" s="1"/>
  <c r="J42" i="3" s="1"/>
  <c r="I42" i="3"/>
  <c r="I83" i="3"/>
  <c r="J31" i="3"/>
  <c r="J30" i="3" s="1"/>
  <c r="J23" i="3"/>
  <c r="J21" i="3"/>
  <c r="I11" i="3"/>
  <c r="I10" i="3" s="1"/>
  <c r="G52" i="3"/>
  <c r="G93" i="3"/>
  <c r="G94" i="3"/>
  <c r="G91" i="3"/>
  <c r="G89" i="3"/>
  <c r="K89" i="3" s="1"/>
  <c r="G80" i="3"/>
  <c r="G78" i="3"/>
  <c r="G77" i="3" s="1"/>
  <c r="G73" i="3"/>
  <c r="G71" i="3"/>
  <c r="G67" i="3"/>
  <c r="K67" i="3" s="1"/>
  <c r="G56" i="3"/>
  <c r="G49" i="3"/>
  <c r="G47" i="3"/>
  <c r="G44" i="3"/>
  <c r="G31" i="3"/>
  <c r="G30" i="3" s="1"/>
  <c r="G23" i="3"/>
  <c r="G24" i="3"/>
  <c r="G21" i="3"/>
  <c r="G19" i="3"/>
  <c r="G18" i="3" s="1"/>
  <c r="G13" i="3"/>
  <c r="G12" i="3" s="1"/>
  <c r="C37" i="8"/>
  <c r="C20" i="8"/>
  <c r="G32" i="8"/>
  <c r="G33" i="8"/>
  <c r="G29" i="8"/>
  <c r="G15" i="8"/>
  <c r="G16" i="8"/>
  <c r="F18" i="8"/>
  <c r="F13" i="8"/>
  <c r="F11" i="8"/>
  <c r="F9" i="8"/>
  <c r="F7" i="8"/>
  <c r="F6" i="8" s="1"/>
  <c r="E20" i="8"/>
  <c r="E18" i="8"/>
  <c r="H18" i="8" s="1"/>
  <c r="E13" i="8"/>
  <c r="E11" i="8"/>
  <c r="H11" i="8" s="1"/>
  <c r="E9" i="8"/>
  <c r="E7" i="8"/>
  <c r="H7" i="8" s="1"/>
  <c r="C18" i="8"/>
  <c r="C13" i="8"/>
  <c r="C11" i="8"/>
  <c r="C9" i="8"/>
  <c r="C7" i="8"/>
  <c r="F24" i="8"/>
  <c r="F37" i="8"/>
  <c r="F35" i="8"/>
  <c r="F30" i="8"/>
  <c r="F28" i="8"/>
  <c r="H28" i="8" s="1"/>
  <c r="F26" i="8"/>
  <c r="C30" i="8"/>
  <c r="E35" i="8"/>
  <c r="E37" i="8"/>
  <c r="E30" i="8"/>
  <c r="E28" i="8"/>
  <c r="E26" i="8"/>
  <c r="E24" i="8"/>
  <c r="E23" i="8" s="1"/>
  <c r="C28" i="8"/>
  <c r="C26" i="8"/>
  <c r="C24" i="8"/>
  <c r="F6" i="11"/>
  <c r="F7" i="11"/>
  <c r="E6" i="11"/>
  <c r="E7" i="11"/>
  <c r="C6" i="11"/>
  <c r="C7" i="11"/>
  <c r="G7" i="11" s="1"/>
  <c r="I9" i="9"/>
  <c r="G9" i="9"/>
  <c r="G10" i="9"/>
  <c r="G11" i="9"/>
  <c r="E9" i="10"/>
  <c r="H9" i="10" s="1"/>
  <c r="E10" i="10"/>
  <c r="C9" i="10"/>
  <c r="C10" i="10"/>
  <c r="H18" i="7"/>
  <c r="H53" i="7"/>
  <c r="H52" i="7" s="1"/>
  <c r="I52" i="7" s="1"/>
  <c r="H54" i="7"/>
  <c r="H153" i="7"/>
  <c r="H140" i="7"/>
  <c r="H113" i="7"/>
  <c r="H78" i="7"/>
  <c r="G19" i="7"/>
  <c r="G18" i="7"/>
  <c r="I18" i="7" s="1"/>
  <c r="G52" i="7"/>
  <c r="G153" i="7"/>
  <c r="G149" i="7"/>
  <c r="G145" i="7"/>
  <c r="G141" i="7"/>
  <c r="G140" i="7"/>
  <c r="G134" i="7"/>
  <c r="G129" i="7"/>
  <c r="G123" i="7"/>
  <c r="G119" i="7"/>
  <c r="G114" i="7"/>
  <c r="G113" i="7"/>
  <c r="I113" i="7" s="1"/>
  <c r="G102" i="7"/>
  <c r="G97" i="7"/>
  <c r="I97" i="7" s="1"/>
  <c r="G87" i="7"/>
  <c r="G79" i="7"/>
  <c r="G74" i="7"/>
  <c r="G68" i="7"/>
  <c r="G54" i="7"/>
  <c r="G53" i="7"/>
  <c r="I53" i="7" s="1"/>
  <c r="H74" i="7"/>
  <c r="H19" i="7"/>
  <c r="I19" i="7" s="1"/>
  <c r="H154" i="7"/>
  <c r="H149" i="7"/>
  <c r="H145" i="7"/>
  <c r="H141" i="7"/>
  <c r="H134" i="7"/>
  <c r="H129" i="7"/>
  <c r="H123" i="7"/>
  <c r="H119" i="7"/>
  <c r="H114" i="7"/>
  <c r="I114" i="7" s="1"/>
  <c r="H102" i="7"/>
  <c r="I102" i="7" s="1"/>
  <c r="H97" i="7"/>
  <c r="H87" i="7"/>
  <c r="I87" i="7" s="1"/>
  <c r="H79" i="7"/>
  <c r="H75" i="7"/>
  <c r="H71" i="7"/>
  <c r="H68" i="7"/>
  <c r="H20" i="7"/>
  <c r="I20" i="7" s="1"/>
  <c r="H158" i="7"/>
  <c r="H159" i="7"/>
  <c r="H155" i="7"/>
  <c r="H146" i="7"/>
  <c r="H150" i="7"/>
  <c r="H142" i="7"/>
  <c r="I142" i="7" s="1"/>
  <c r="H135" i="7"/>
  <c r="H130" i="7"/>
  <c r="H124" i="7"/>
  <c r="H120" i="7"/>
  <c r="H115" i="7"/>
  <c r="H103" i="7"/>
  <c r="H98" i="7"/>
  <c r="I98" i="7" s="1"/>
  <c r="H88" i="7"/>
  <c r="H80" i="7"/>
  <c r="H76" i="7"/>
  <c r="H72" i="7"/>
  <c r="H69" i="7"/>
  <c r="H63" i="7"/>
  <c r="I63" i="7" s="1"/>
  <c r="H55" i="7"/>
  <c r="H50" i="7"/>
  <c r="H48" i="7"/>
  <c r="H45" i="7"/>
  <c r="H26" i="7"/>
  <c r="H21" i="7"/>
  <c r="I21" i="7"/>
  <c r="I155" i="7"/>
  <c r="I154" i="7"/>
  <c r="I150" i="7"/>
  <c r="I149" i="7"/>
  <c r="I120" i="7"/>
  <c r="I119" i="7"/>
  <c r="I69" i="7"/>
  <c r="I68" i="7"/>
  <c r="I72" i="7"/>
  <c r="I71" i="7"/>
  <c r="I9" i="7"/>
  <c r="I14" i="7"/>
  <c r="K25" i="1"/>
  <c r="K24" i="1"/>
  <c r="G10" i="1"/>
  <c r="L22" i="1"/>
  <c r="K22" i="1"/>
  <c r="H23" i="1"/>
  <c r="I23" i="1"/>
  <c r="J23" i="1"/>
  <c r="G23" i="1"/>
  <c r="L15" i="1"/>
  <c r="L14" i="1"/>
  <c r="K15" i="1"/>
  <c r="K14" i="1"/>
  <c r="L11" i="1"/>
  <c r="K11" i="1"/>
  <c r="J13" i="1"/>
  <c r="J10" i="1"/>
  <c r="H16" i="1"/>
  <c r="I13" i="1"/>
  <c r="I10" i="1"/>
  <c r="G13" i="1"/>
  <c r="K50" i="3"/>
  <c r="K72" i="3"/>
  <c r="K79" i="3"/>
  <c r="K90" i="3"/>
  <c r="G88" i="3"/>
  <c r="K88" i="3" s="1"/>
  <c r="G87" i="3"/>
  <c r="K87" i="3" s="1"/>
  <c r="K82" i="3"/>
  <c r="K78" i="3"/>
  <c r="K76" i="3"/>
  <c r="K75" i="3"/>
  <c r="K74" i="3"/>
  <c r="K73" i="3"/>
  <c r="K70" i="3"/>
  <c r="K69" i="3"/>
  <c r="K68" i="3"/>
  <c r="K66" i="3"/>
  <c r="K65" i="3"/>
  <c r="K63" i="3"/>
  <c r="K62" i="3"/>
  <c r="K60" i="3"/>
  <c r="K59" i="3"/>
  <c r="K58" i="3"/>
  <c r="K57" i="3"/>
  <c r="K55" i="3"/>
  <c r="K54" i="3"/>
  <c r="K53" i="3"/>
  <c r="K49" i="3"/>
  <c r="K48" i="3"/>
  <c r="K46" i="3"/>
  <c r="K45" i="3"/>
  <c r="L21" i="3"/>
  <c r="K13" i="3"/>
  <c r="J12" i="3"/>
  <c r="L12" i="3" s="1"/>
  <c r="J24" i="3"/>
  <c r="G36" i="3"/>
  <c r="K36" i="3" s="1"/>
  <c r="K34" i="3"/>
  <c r="G33" i="3"/>
  <c r="K33" i="3" s="1"/>
  <c r="K32" i="3"/>
  <c r="K26" i="3"/>
  <c r="K25" i="3"/>
  <c r="K22" i="3"/>
  <c r="K14" i="3"/>
  <c r="H25" i="8"/>
  <c r="H27" i="8"/>
  <c r="H29" i="8"/>
  <c r="H31" i="8"/>
  <c r="H32" i="8"/>
  <c r="H33" i="8"/>
  <c r="H34" i="8"/>
  <c r="H35" i="8"/>
  <c r="H36" i="8"/>
  <c r="G27" i="8"/>
  <c r="H8" i="8"/>
  <c r="H9" i="8"/>
  <c r="H10" i="8"/>
  <c r="H12" i="8"/>
  <c r="H14" i="8"/>
  <c r="H15" i="8"/>
  <c r="H16" i="8"/>
  <c r="H17" i="8"/>
  <c r="H19" i="8"/>
  <c r="G7" i="8"/>
  <c r="G9" i="8"/>
  <c r="G14" i="8"/>
  <c r="G12" i="8"/>
  <c r="G10" i="8"/>
  <c r="G8" i="8"/>
  <c r="C38" i="8"/>
  <c r="G31" i="8"/>
  <c r="G25" i="8"/>
  <c r="C21" i="8"/>
  <c r="H7" i="11"/>
  <c r="H8" i="11"/>
  <c r="H6" i="11"/>
  <c r="G8" i="11"/>
  <c r="G6" i="11"/>
  <c r="L10" i="9"/>
  <c r="L9" i="9"/>
  <c r="K10" i="9"/>
  <c r="K11" i="9"/>
  <c r="K12" i="9"/>
  <c r="K9" i="9"/>
  <c r="L8" i="9"/>
  <c r="L7" i="9"/>
  <c r="H10" i="10"/>
  <c r="H11" i="10"/>
  <c r="G10" i="10"/>
  <c r="G11" i="10"/>
  <c r="G9" i="10"/>
  <c r="I10" i="7"/>
  <c r="I17" i="7"/>
  <c r="I12" i="7"/>
  <c r="I11" i="7"/>
  <c r="I13" i="7"/>
  <c r="I15" i="7"/>
  <c r="I16" i="7"/>
  <c r="I26" i="7"/>
  <c r="I45" i="7"/>
  <c r="I48" i="7"/>
  <c r="I50" i="7"/>
  <c r="I54" i="7"/>
  <c r="I55" i="7"/>
  <c r="I74" i="7"/>
  <c r="I75" i="7"/>
  <c r="I76" i="7"/>
  <c r="I80" i="7"/>
  <c r="I88" i="7"/>
  <c r="I103" i="7"/>
  <c r="I115" i="7"/>
  <c r="I123" i="7"/>
  <c r="I124" i="7"/>
  <c r="I129" i="7"/>
  <c r="I130" i="7"/>
  <c r="I134" i="7"/>
  <c r="I135" i="7"/>
  <c r="I141" i="7"/>
  <c r="I145" i="7"/>
  <c r="I146" i="7"/>
  <c r="I158" i="7"/>
  <c r="I159" i="7"/>
  <c r="I8" i="7"/>
  <c r="J83" i="3" l="1"/>
  <c r="L84" i="3"/>
  <c r="J41" i="3"/>
  <c r="L77" i="3"/>
  <c r="K77" i="3"/>
  <c r="G85" i="3"/>
  <c r="G35" i="3"/>
  <c r="K35" i="3" s="1"/>
  <c r="K52" i="3"/>
  <c r="K56" i="3"/>
  <c r="K47" i="3"/>
  <c r="G61" i="3"/>
  <c r="G51" i="3" s="1"/>
  <c r="K51" i="3" s="1"/>
  <c r="K80" i="3"/>
  <c r="K23" i="1"/>
  <c r="L13" i="1"/>
  <c r="J16" i="1"/>
  <c r="I16" i="1"/>
  <c r="L23" i="1"/>
  <c r="L51" i="3"/>
  <c r="L42" i="3"/>
  <c r="L43" i="3"/>
  <c r="K44" i="3"/>
  <c r="I41" i="3"/>
  <c r="J11" i="3"/>
  <c r="J10" i="3" s="1"/>
  <c r="L30" i="3"/>
  <c r="K30" i="3"/>
  <c r="K21" i="3"/>
  <c r="G43" i="3"/>
  <c r="C23" i="8"/>
  <c r="G23" i="8" s="1"/>
  <c r="C6" i="8"/>
  <c r="H24" i="8"/>
  <c r="G28" i="8"/>
  <c r="G26" i="8"/>
  <c r="G11" i="8"/>
  <c r="F23" i="8"/>
  <c r="H23" i="8" s="1"/>
  <c r="E6" i="8"/>
  <c r="H6" i="8" s="1"/>
  <c r="H26" i="8"/>
  <c r="G24" i="8"/>
  <c r="H30" i="8"/>
  <c r="I153" i="7"/>
  <c r="I140" i="7"/>
  <c r="G78" i="7"/>
  <c r="I78" i="7" s="1"/>
  <c r="I79" i="7"/>
  <c r="L10" i="1"/>
  <c r="K10" i="1"/>
  <c r="G16" i="1"/>
  <c r="K13" i="1"/>
  <c r="K12" i="3"/>
  <c r="K24" i="3"/>
  <c r="K31" i="3"/>
  <c r="G13" i="8"/>
  <c r="H13" i="8"/>
  <c r="G30" i="8"/>
  <c r="K61" i="3" l="1"/>
  <c r="G42" i="3"/>
  <c r="K42" i="3" s="1"/>
  <c r="L83" i="3"/>
  <c r="K85" i="3"/>
  <c r="G84" i="3"/>
  <c r="G11" i="3"/>
  <c r="G10" i="3" s="1"/>
  <c r="K10" i="3" s="1"/>
  <c r="K16" i="1"/>
  <c r="L16" i="1"/>
  <c r="L41" i="3"/>
  <c r="L10" i="3"/>
  <c r="K43" i="3"/>
  <c r="G6" i="8"/>
  <c r="L23" i="3"/>
  <c r="K23" i="3"/>
  <c r="G83" i="3" l="1"/>
  <c r="K83" i="3" s="1"/>
  <c r="K84" i="3"/>
  <c r="G41" i="3"/>
  <c r="K41" i="3" s="1"/>
  <c r="L11" i="3"/>
  <c r="K11" i="3"/>
</calcChain>
</file>

<file path=xl/sharedStrings.xml><?xml version="1.0" encoding="utf-8"?>
<sst xmlns="http://schemas.openxmlformats.org/spreadsheetml/2006/main" count="395" uniqueCount="207">
  <si>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</si>
  <si>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</si>
  <si>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</si>
  <si>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</si>
  <si>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</si>
  <si>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</si>
  <si>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</si>
  <si>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</si>
  <si>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</si>
  <si>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</si>
  <si>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</si>
  <si>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</si>
  <si>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</si>
  <si>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</si>
  <si>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</si>
  <si>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</si>
  <si>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</si>
  <si>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</si>
  <si>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</si>
  <si>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</si>
  <si>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</si>
  <si>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</si>
  <si>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</si>
  <si>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</si>
  <si>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</si>
  <si>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</si>
  <si>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</si>
  <si>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</si>
  <si>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</si>
  <si>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</si>
  <si>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</si>
  <si>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</si>
  <si>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</si>
  <si>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</si>
  <si>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</si>
  <si>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</si>
  <si>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</si>
  <si>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</si>
  <si>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</si>
  <si>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</si>
  <si>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</si>
  <si>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</si>
  <si>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</si>
  <si>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</si>
  <si>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</si>
  <si>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</si>
  <si>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</si>
  <si>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</si>
  <si>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</si>
  <si>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</si>
  <si>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</si>
  <si>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</si>
  <si>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</si>
  <si>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</si>
  <si>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</si>
  <si>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</si>
  <si>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</si>
  <si>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</si>
  <si>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</si>
  <si>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</si>
  <si>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</si>
  <si>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MUZEJ GRADA ŠIBENIKA</t>
  </si>
  <si>
    <t>OPĆI PRIHODI I PRIMICI</t>
  </si>
  <si>
    <t>MUZEJSKA DJELATNOST</t>
  </si>
  <si>
    <t>REDOVNA DJELATNOST MUZEJA</t>
  </si>
  <si>
    <t>RASHODI ZA ZAPOSLENE</t>
  </si>
  <si>
    <t>PLAĆE ZA REDOVAN RAD</t>
  </si>
  <si>
    <t>DONACIJE</t>
  </si>
  <si>
    <t>PRIHODI ZA POSEBNE NAMJENE</t>
  </si>
  <si>
    <t>VLASTITI PRIHODI</t>
  </si>
  <si>
    <t>OSTALE POMOĆI</t>
  </si>
  <si>
    <t>POMOĆI IZ DRŽAVNOG PRORAČUNA</t>
  </si>
  <si>
    <t>PLAĆE ZA PREKOVREMENI RAD</t>
  </si>
  <si>
    <t>OSTALI RASHODI ZA ZAPOSLENE</t>
  </si>
  <si>
    <t>DOPRINOSI ZA OBVEZNO ZDRAVSTVENO OSIGURANJE</t>
  </si>
  <si>
    <t>MATERIJALNI RASHODI</t>
  </si>
  <si>
    <t>SLUŽBENA PUTOVANJA</t>
  </si>
  <si>
    <t>NAKNADE ZA PRIJEVOZ, ZA RAD NA TERENU I ODVOJENI ŽIVOT</t>
  </si>
  <si>
    <t>STRUČNO USAVRŠAVANJE ZAPOSLENIKA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</si>
  <si>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</si>
  <si>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</si>
  <si>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</si>
  <si>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</si>
  <si>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</si>
  <si>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</si>
  <si>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</si>
  <si>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</si>
  <si>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</si>
  <si>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</si>
  <si>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</si>
  <si>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</si>
  <si>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</si>
  <si>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</si>
  <si>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PRISTOJBE I NAKNADE</t>
  </si>
  <si>
    <t>FINANCIJSKI RASHODI</t>
  </si>
  <si>
    <t>KAMATE ZA PRIMLJENE KREDITE I ZAJMOVE OD KREDITNIH I OSTALIH FINANCIJSKIH INSTITUCIJA IZVAN JAVNOG SEKTORA</t>
  </si>
  <si>
    <t>ZATEZNE KAMATE</t>
  </si>
  <si>
    <t>RASHODI ZA NABAVU PROIZVEDENE DUGOTRAJNE IMOVINE</t>
  </si>
  <si>
    <t>UREDSKA OPREMA I NAMJEŠTAJ</t>
  </si>
  <si>
    <t>IZDACI ZA OTPLATU GLAVNICE PRIMLJENIH KREDITA I ZAJMOVA</t>
  </si>
  <si>
    <t>OTPLATA GLAVNICE PRIMLJENIH ZAJMOVA OD OSTALIH TUZEMNIH FINANCIJSKIH INSTITUCIJA IZVAN JAVNOG SEKTORA</t>
  </si>
  <si>
    <t>ZAŠTITA KULTURNO POVIJESNE BAŠTINE</t>
  </si>
  <si>
    <t>UREĐAJI, STROJEVI I OPREMA ZA OSTALE NAMJENE</t>
  </si>
  <si>
    <t>MUZEJSKI IZLOŠCI I PREDMETI PRIRODNOH RIJETKOSTI</t>
  </si>
  <si>
    <t>STALNI POSTAV MUZEJA</t>
  </si>
  <si>
    <t>RASHODI ZA DODATNA ULAGANJA NA NEFINANCIJSKOJ IMOVINI</t>
  </si>
  <si>
    <t>DODATNA ULAGANJA NA POSTROJENJIMA I OPREMI</t>
  </si>
  <si>
    <t>MUZEJSKO-GALERIJSKA DJELATNOST</t>
  </si>
  <si>
    <t>NAKNADE TROŠKOVA OSOBAMA IZVAN RADNOG ODNOSA</t>
  </si>
  <si>
    <t>ARHEOLOŠKI LOKALITETI</t>
  </si>
  <si>
    <t>POMOĆI IZ ŽUPANIJSKOG PRORAČUNA</t>
  </si>
  <si>
    <t>MUZEJSKO IZDAVAŠTVO</t>
  </si>
  <si>
    <t>EDUKACIJA U EUROPSKIM MUZEJIMA - ERASMUS+</t>
  </si>
  <si>
    <t>SREDSTVA EUROPSKE UNIJE</t>
  </si>
  <si>
    <t>Otplata glavnice primljenih kredita i zajmova od kreditnih i ostalih financijskih institucija izvan javnog sektora</t>
  </si>
  <si>
    <t>Otplata glavnice primljenih zajmova od ostalih tuzemnih financijskih institucija izvan javnog sektora</t>
  </si>
  <si>
    <t>08 Rekreacija, kultura i religija</t>
  </si>
  <si>
    <t>082 Službe kulture</t>
  </si>
  <si>
    <t>51 Pomoći iz državnog proračuna</t>
  </si>
  <si>
    <t>5 Pomoći</t>
  </si>
  <si>
    <t>52 Pomoći iz županijskog proračuna</t>
  </si>
  <si>
    <t>53 Ostale pomoći</t>
  </si>
  <si>
    <t>56 Sredstva Europske unije</t>
  </si>
  <si>
    <t>6 Donacije</t>
  </si>
  <si>
    <t>61 Donacije</t>
  </si>
  <si>
    <t>7 Prihodi od prodaje ili zamjene nefinancijske imovine i naknade s naslova osiguranja</t>
  </si>
  <si>
    <t>71 Prihodi od prodaje ili zamjene nefinancijske imovine s naslova osiguranja</t>
  </si>
  <si>
    <t>4 Prihodi za posebne namjene</t>
  </si>
  <si>
    <t>44 Prihodi za posebne namjene</t>
  </si>
  <si>
    <t>Tekuće pomoći proračunskim korisnicima iz proračuna koji im nije nadležan</t>
  </si>
  <si>
    <t>Prihodi od upravnih i administrativnih pristojbi, pristojbi po posebnim propisima i naknada</t>
  </si>
  <si>
    <t>Ostali nespomenuti prihodi po posebnim propisima</t>
  </si>
  <si>
    <t>Prihodi od pruženih usluga</t>
  </si>
  <si>
    <t>Prihodi iz nadležnog proračuna i od HZZO-a temeljem ugovornih obveza</t>
  </si>
  <si>
    <t xml:space="preserve"> 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</si>
  <si>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</si>
  <si>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</si>
  <si>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</si>
  <si>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</si>
  <si>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Kazne, upravne mjere i ostali prihodi</t>
  </si>
  <si>
    <t>Ostali prihodi</t>
  </si>
  <si>
    <t>Donacije od pravnih i fizičkih osoba izvan općeg proračuna i povrat donacija po protestiranim jamstvima</t>
  </si>
  <si>
    <t>Tekuće donacije</t>
  </si>
  <si>
    <t>Pomoći temeljem prijenosa EU sredstava</t>
  </si>
  <si>
    <t>Tekuće pomoći iz državnog proračuna temeljem prijenosa EU sredstava</t>
  </si>
  <si>
    <t>Pomoći proračunskim korisnicima iz proračuna koji im nije nadležan</t>
  </si>
  <si>
    <t>Kapitalne donacije</t>
  </si>
  <si>
    <t>Plaće za prekovremeni rad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</si>
  <si>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</si>
  <si>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</si>
  <si>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</si>
  <si>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</si>
  <si>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</si>
  <si>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</si>
  <si>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</si>
  <si>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</si>
  <si>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</si>
  <si>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</si>
  <si>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</si>
  <si>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</si>
  <si>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</si>
  <si>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</si>
  <si>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</si>
  <si>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</si>
  <si>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</si>
  <si>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</si>
  <si>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</si>
  <si>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</si>
  <si>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</si>
  <si>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</si>
  <si>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</si>
  <si>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</si>
  <si>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Pristojbe i naknade</t>
  </si>
  <si>
    <t>Financijski rashodi</t>
  </si>
  <si>
    <t>Kamate za primljene kredite i zajmove</t>
  </si>
  <si>
    <t>Kamate za primljene kredite i zajmove od kreditnih i ostalih financijskih institucija izvan javnog sektora</t>
  </si>
  <si>
    <t>Ostali financijski rashodi</t>
  </si>
  <si>
    <t>Negativne tečajne razlike i razlike zbog primjene valutne klauzule</t>
  </si>
  <si>
    <t>Zatezne kamate</t>
  </si>
  <si>
    <t>Rashodi za nabavu proizvedene dugotrajne imovine</t>
  </si>
  <si>
    <t>Postrojenja i oprema</t>
  </si>
  <si>
    <t>Uredska oprema i namještaj</t>
  </si>
  <si>
    <t>Oprema za održavanje i zaštitu</t>
  </si>
  <si>
    <t>Uređaji, strojevi i oprema za ostale namjene</t>
  </si>
  <si>
    <t>Knjige, umjetnička djela i ostale izložbene vrijednosti</t>
  </si>
  <si>
    <t>Muzejski izlošci i predmeti prirodnih rijetkosti</t>
  </si>
  <si>
    <t>Nematerijalna proizvedena imovina</t>
  </si>
  <si>
    <t>Ulaganje u računalne programe</t>
  </si>
  <si>
    <t>Rashodi za dodatna ulaganja na nefinancijskoj imovini</t>
  </si>
  <si>
    <t xml:space="preserve">Dodatna ulaganja na postrojenjima i opremi </t>
  </si>
  <si>
    <t xml:space="preserve">OSTVARENJE/IZVRŠENJE 
2022. </t>
  </si>
  <si>
    <t xml:space="preserve">OSTVARENJE/IZVRŠENJE 2023. </t>
  </si>
  <si>
    <t>IZVORNI PLAN/REBALANS 2023.</t>
  </si>
  <si>
    <t xml:space="preserve">OSTVARENJE/IZVRŠENJE 
2023. </t>
  </si>
  <si>
    <t xml:space="preserve">IZVRŠENJE 2022. </t>
  </si>
  <si>
    <t xml:space="preserve">IZVRŠENJE 2023. </t>
  </si>
  <si>
    <t xml:space="preserve">OSTVARENJE/IZVRŠENJE 2022. </t>
  </si>
  <si>
    <t xml:space="preserve"> IZVRŠENJE 2023. </t>
  </si>
  <si>
    <t>OPREMA ZA ODRŽAVANJE I ZAŠTITU</t>
  </si>
  <si>
    <t>72 Nakanade s naslova osiguranja</t>
  </si>
  <si>
    <t>Kapitalne pomoći proračunskim korisnicima iz proračuna koji im nije nadležan</t>
  </si>
  <si>
    <t>Prihodi od imovine</t>
  </si>
  <si>
    <t>Prihodi od financijske imovine</t>
  </si>
  <si>
    <t>Prihodi od pozitivnih tečajnih razlika</t>
  </si>
  <si>
    <t xml:space="preserve"> IZVJEŠTAJ O IZVRŠENJU FINANCIJSKOG PLANA MUZEJA GRADA ŠIBENIKA ZA 2023. GODINU</t>
  </si>
  <si>
    <t>Napomena:  Iznosi u stupcu "OSTVARENJE/IZVRŠENJE 1.-12. 2022." preračunavaju se iz kuna u eure prema fiksnom tečaju konverzije (1 EUR=7,53450 kuna) i po pravilima za preračunavanje i zaokruživanje.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</si>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</sst>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 wrapText="1"/>
    </xf>
    <xf numFmtId="2" fontId="3" fillId="2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2" fontId="6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16" fillId="2" borderId="3" xfId="0" applyFont="1" applyFill="1" applyBorder="1" applyAlignment="1">
      <alignment horizontal="left" vertical="center" indent="1"/>
    </xf>
    <xf numFmtId="0" fontId="16" fillId="2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2" borderId="3" xfId="0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wrapText="1"/>
    </xf>
    <xf numFmtId="4" fontId="1" fillId="0" borderId="3" xfId="0" applyNumberFormat="1" applyFont="1" applyBorder="1" applyAlignment="1">
      <alignment wrapText="1"/>
    </xf>
    <xf numFmtId="4" fontId="0" fillId="0" borderId="3" xfId="0" applyNumberFormat="1" applyBorder="1" applyAlignment="1">
      <alignment wrapText="1"/>
    </xf>
    <xf numFmtId="4" fontId="21" fillId="0" borderId="3" xfId="0" applyNumberFormat="1" applyFont="1" applyBorder="1"/>
    <xf numFmtId="4" fontId="22" fillId="0" borderId="3" xfId="0" applyNumberFormat="1" applyFont="1" applyBorder="1"/>
    <xf numFmtId="4" fontId="22" fillId="0" borderId="3" xfId="0" applyNumberFormat="1" applyFont="1" applyBorder="1" applyAlignment="1">
      <alignment wrapText="1"/>
    </xf>
    <xf numFmtId="4" fontId="21" fillId="0" borderId="3" xfId="0" applyNumberFormat="1" applyFont="1" applyBorder="1" applyAlignment="1">
      <alignment wrapText="1"/>
    </xf>
    <xf numFmtId="4" fontId="21" fillId="0" borderId="3" xfId="0" applyNumberFormat="1" applyFont="1" applyBorder="1" applyAlignment="1"/>
    <xf numFmtId="4" fontId="22" fillId="0" borderId="3" xfId="0" applyNumberFormat="1" applyFont="1" applyBorder="1" applyAlignment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4" fontId="0" fillId="0" borderId="0" xfId="0" applyNumberForma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vertical="center" wrapText="1"/>
    </xf>
    <xf numFmtId="4" fontId="6" fillId="2" borderId="7" xfId="0" applyNumberFormat="1" applyFont="1" applyFill="1" applyBorder="1" applyAlignment="1">
      <alignment horizontal="right"/>
    </xf>
    <xf numFmtId="4" fontId="22" fillId="0" borderId="7" xfId="0" applyNumberFormat="1" applyFont="1" applyBorder="1" applyAlignment="1"/>
    <xf numFmtId="4" fontId="1" fillId="0" borderId="7" xfId="0" applyNumberFormat="1" applyFont="1" applyBorder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tabSelected="1" topLeftCell="A4" workbookViewId="0">
      <selection activeCell="B5" sqref="B5:L5"/>
    </sheetView>
  </sheetViews>
  <sheetFormatPr defaultRowHeight="15" x14ac:dyDescent="0.25"/>
  <cols>
    <col min="6" max="7" width="25.28515625" customWidth="1"/>
    <col min="8" max="8" width="25.28515625" hidden="1" customWidth="1"/>
    <col min="9" max="10" width="25.28515625" customWidth="1"/>
    <col min="11" max="12" width="15.7109375" customWidth="1"/>
  </cols>
  <sheetData>
    <row r="1" spans="2:12" ht="42" customHeight="1" x14ac:dyDescent="0.25">
      <c r="B1" s="87" t="s">
        <v>204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25">
      <c r="B3" s="87" t="s">
        <v>11</v>
      </c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2:12" ht="36" customHeight="1" x14ac:dyDescent="0.25">
      <c r="B4" s="106"/>
      <c r="C4" s="106"/>
      <c r="D4" s="106"/>
      <c r="E4" s="2"/>
      <c r="F4" s="2"/>
      <c r="G4" s="2"/>
      <c r="H4" s="2"/>
      <c r="I4" s="2"/>
      <c r="J4" s="3"/>
      <c r="K4" s="3"/>
    </row>
    <row r="5" spans="2:12" ht="18" customHeight="1" x14ac:dyDescent="0.25">
      <c r="B5" s="87" t="s">
        <v>50</v>
      </c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2:12" ht="18" customHeight="1" x14ac:dyDescent="0.25">
      <c r="B6" s="32"/>
      <c r="C6" s="34"/>
      <c r="D6" s="34"/>
      <c r="E6" s="34"/>
      <c r="F6" s="34"/>
      <c r="G6" s="34"/>
      <c r="H6" s="34"/>
      <c r="I6" s="34"/>
      <c r="J6" s="34"/>
      <c r="K6" s="34"/>
    </row>
    <row r="7" spans="2:12" x14ac:dyDescent="0.25">
      <c r="B7" s="100" t="s">
        <v>51</v>
      </c>
      <c r="C7" s="100"/>
      <c r="D7" s="100"/>
      <c r="E7" s="100"/>
      <c r="F7" s="100"/>
      <c r="G7" s="4"/>
      <c r="H7" s="4"/>
      <c r="I7" s="4"/>
      <c r="J7" s="4"/>
      <c r="K7" s="17"/>
    </row>
    <row r="8" spans="2:12" ht="25.5" x14ac:dyDescent="0.25">
      <c r="B8" s="101" t="s">
        <v>6</v>
      </c>
      <c r="C8" s="102"/>
      <c r="D8" s="102"/>
      <c r="E8" s="102"/>
      <c r="F8" s="103"/>
      <c r="G8" s="22" t="s">
        <v>190</v>
      </c>
      <c r="H8" s="1" t="s">
        <v>42</v>
      </c>
      <c r="I8" s="1" t="s">
        <v>192</v>
      </c>
      <c r="J8" s="22" t="s">
        <v>191</v>
      </c>
      <c r="K8" s="1" t="s">
        <v>15</v>
      </c>
      <c r="L8" s="1" t="s">
        <v>41</v>
      </c>
    </row>
    <row r="9" spans="2:12" s="25" customFormat="1" ht="11.25" x14ac:dyDescent="0.2">
      <c r="B9" s="94">
        <v>1</v>
      </c>
      <c r="C9" s="94"/>
      <c r="D9" s="94"/>
      <c r="E9" s="94"/>
      <c r="F9" s="95"/>
      <c r="G9" s="24">
        <v>2</v>
      </c>
      <c r="H9" s="23">
        <v>3</v>
      </c>
      <c r="I9" s="23">
        <v>4</v>
      </c>
      <c r="J9" s="23">
        <v>5</v>
      </c>
      <c r="K9" s="23" t="s">
        <v>17</v>
      </c>
      <c r="L9" s="23" t="s">
        <v>18</v>
      </c>
    </row>
    <row r="10" spans="2:12" x14ac:dyDescent="0.25">
      <c r="B10" s="96" t="s">
        <v>0</v>
      </c>
      <c r="C10" s="97"/>
      <c r="D10" s="97"/>
      <c r="E10" s="97"/>
      <c r="F10" s="98"/>
      <c r="G10" s="73">
        <f>SUM(G11:G12)</f>
        <v>601112.03</v>
      </c>
      <c r="H10" s="73"/>
      <c r="I10" s="73">
        <f>SUM(I11:I12)</f>
        <v>763065</v>
      </c>
      <c r="J10" s="73">
        <f>SUM(J11:J12)</f>
        <v>741308.33</v>
      </c>
      <c r="K10" s="73">
        <f>J10/G10*100</f>
        <v>123.3228238669587</v>
      </c>
      <c r="L10" s="73">
        <f>J10/I10*100</f>
        <v>97.148778937574122</v>
      </c>
    </row>
    <row r="11" spans="2:12" x14ac:dyDescent="0.25">
      <c r="B11" s="99" t="s">
        <v>43</v>
      </c>
      <c r="C11" s="90"/>
      <c r="D11" s="90"/>
      <c r="E11" s="90"/>
      <c r="F11" s="92"/>
      <c r="G11" s="74">
        <v>601112.03</v>
      </c>
      <c r="H11" s="74"/>
      <c r="I11" s="74">
        <v>763065</v>
      </c>
      <c r="J11" s="74">
        <v>741308.33</v>
      </c>
      <c r="K11" s="74">
        <f>J11/I11*100</f>
        <v>97.148778937574122</v>
      </c>
      <c r="L11" s="74">
        <f>J11/I11*100</f>
        <v>97.148778937574122</v>
      </c>
    </row>
    <row r="12" spans="2:12" x14ac:dyDescent="0.25">
      <c r="B12" s="91" t="s">
        <v>48</v>
      </c>
      <c r="C12" s="92"/>
      <c r="D12" s="92"/>
      <c r="E12" s="92"/>
      <c r="F12" s="92"/>
      <c r="G12" s="74">
        <v>0</v>
      </c>
      <c r="H12" s="74"/>
      <c r="I12" s="74">
        <v>0</v>
      </c>
      <c r="J12" s="74">
        <v>0</v>
      </c>
      <c r="K12" s="74"/>
      <c r="L12" s="74"/>
    </row>
    <row r="13" spans="2:12" x14ac:dyDescent="0.25">
      <c r="B13" s="18" t="s">
        <v>1</v>
      </c>
      <c r="C13" s="33"/>
      <c r="D13" s="33"/>
      <c r="E13" s="33"/>
      <c r="F13" s="33"/>
      <c r="G13" s="73">
        <f>SUM(G14:G15)</f>
        <v>599744.38</v>
      </c>
      <c r="H13" s="73"/>
      <c r="I13" s="73">
        <f>SUM(I14:I15)</f>
        <v>731777</v>
      </c>
      <c r="J13" s="73">
        <f>SUM(J14:J15)</f>
        <v>719984.44</v>
      </c>
      <c r="K13" s="73">
        <f>J13/G13*100</f>
        <v>120.04855135116064</v>
      </c>
      <c r="L13" s="73">
        <f>J13/I13*100</f>
        <v>98.388503601507011</v>
      </c>
    </row>
    <row r="14" spans="2:12" x14ac:dyDescent="0.25">
      <c r="B14" s="89" t="s">
        <v>44</v>
      </c>
      <c r="C14" s="90"/>
      <c r="D14" s="90"/>
      <c r="E14" s="90"/>
      <c r="F14" s="90"/>
      <c r="G14" s="74">
        <v>525221.79</v>
      </c>
      <c r="H14" s="74"/>
      <c r="I14" s="74">
        <v>642580</v>
      </c>
      <c r="J14" s="74">
        <v>630856.86</v>
      </c>
      <c r="K14" s="75">
        <f>J14/G14*100</f>
        <v>120.11246905807162</v>
      </c>
      <c r="L14" s="75">
        <f>J14/I14*100</f>
        <v>98.175613931339285</v>
      </c>
    </row>
    <row r="15" spans="2:12" x14ac:dyDescent="0.25">
      <c r="B15" s="91" t="s">
        <v>45</v>
      </c>
      <c r="C15" s="92"/>
      <c r="D15" s="92"/>
      <c r="E15" s="92"/>
      <c r="F15" s="92"/>
      <c r="G15" s="74">
        <v>74522.59</v>
      </c>
      <c r="H15" s="74"/>
      <c r="I15" s="74">
        <v>89197</v>
      </c>
      <c r="J15" s="74">
        <v>89127.58</v>
      </c>
      <c r="K15" s="75">
        <f>J15/G15*100</f>
        <v>119.59807086683381</v>
      </c>
      <c r="L15" s="75">
        <f>J15/I15*100</f>
        <v>99.922172270367838</v>
      </c>
    </row>
    <row r="16" spans="2:12" x14ac:dyDescent="0.25">
      <c r="B16" s="105" t="s">
        <v>52</v>
      </c>
      <c r="C16" s="97"/>
      <c r="D16" s="97"/>
      <c r="E16" s="97"/>
      <c r="F16" s="97"/>
      <c r="G16" s="73">
        <f>G10-G13</f>
        <v>1367.6500000000233</v>
      </c>
      <c r="H16" s="73">
        <f t="shared" ref="H16:J16" si="0">H10-H13</f>
        <v>0</v>
      </c>
      <c r="I16" s="73">
        <f t="shared" si="0"/>
        <v>31288</v>
      </c>
      <c r="J16" s="73">
        <f t="shared" si="0"/>
        <v>21323.890000000014</v>
      </c>
      <c r="K16" s="76">
        <f>J16/G16*100</f>
        <v>1559.1627974993348</v>
      </c>
      <c r="L16" s="76">
        <f>J16/I16*100</f>
        <v>68.153573254922065</v>
      </c>
    </row>
    <row r="17" spans="1:43" ht="18" x14ac:dyDescent="0.25">
      <c r="B17" s="2"/>
      <c r="C17" s="14"/>
      <c r="D17" s="14"/>
      <c r="E17" s="14"/>
      <c r="F17" s="14"/>
      <c r="G17" s="14"/>
      <c r="H17" s="14"/>
      <c r="I17" s="15"/>
      <c r="J17" s="15"/>
      <c r="K17" s="15"/>
      <c r="L17" s="15"/>
    </row>
    <row r="18" spans="1:43" ht="18" customHeight="1" x14ac:dyDescent="0.25">
      <c r="B18" s="100" t="s">
        <v>53</v>
      </c>
      <c r="C18" s="100"/>
      <c r="D18" s="100"/>
      <c r="E18" s="100"/>
      <c r="F18" s="100"/>
      <c r="G18" s="14"/>
      <c r="H18" s="14"/>
      <c r="I18" s="15"/>
      <c r="J18" s="15"/>
      <c r="K18" s="15"/>
      <c r="L18" s="15"/>
    </row>
    <row r="19" spans="1:43" ht="25.5" x14ac:dyDescent="0.25">
      <c r="B19" s="101" t="s">
        <v>6</v>
      </c>
      <c r="C19" s="102"/>
      <c r="D19" s="102"/>
      <c r="E19" s="102"/>
      <c r="F19" s="103"/>
      <c r="G19" s="22" t="s">
        <v>190</v>
      </c>
      <c r="H19" s="1" t="s">
        <v>42</v>
      </c>
      <c r="I19" s="1" t="s">
        <v>192</v>
      </c>
      <c r="J19" s="22" t="s">
        <v>191</v>
      </c>
      <c r="K19" s="1" t="s">
        <v>15</v>
      </c>
      <c r="L19" s="1" t="s">
        <v>41</v>
      </c>
    </row>
    <row r="20" spans="1:43" s="25" customFormat="1" x14ac:dyDescent="0.25">
      <c r="B20" s="94">
        <v>1</v>
      </c>
      <c r="C20" s="94"/>
      <c r="D20" s="94"/>
      <c r="E20" s="94"/>
      <c r="F20" s="95"/>
      <c r="G20" s="24">
        <v>2</v>
      </c>
      <c r="H20" s="23">
        <v>3</v>
      </c>
      <c r="I20" s="23">
        <v>4</v>
      </c>
      <c r="J20" s="23">
        <v>5</v>
      </c>
      <c r="K20" s="23" t="s">
        <v>17</v>
      </c>
      <c r="L20" s="23" t="s">
        <v>18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5"/>
      <c r="B21" s="99" t="s">
        <v>46</v>
      </c>
      <c r="C21" s="110"/>
      <c r="D21" s="110"/>
      <c r="E21" s="110"/>
      <c r="F21" s="111"/>
      <c r="G21" s="16">
        <v>0</v>
      </c>
      <c r="H21" s="16"/>
      <c r="I21" s="16">
        <v>0</v>
      </c>
      <c r="J21" s="16">
        <v>0</v>
      </c>
      <c r="K21" s="16"/>
      <c r="L21" s="16"/>
    </row>
    <row r="22" spans="1:43" x14ac:dyDescent="0.25">
      <c r="A22" s="25"/>
      <c r="B22" s="99" t="s">
        <v>47</v>
      </c>
      <c r="C22" s="90"/>
      <c r="D22" s="90"/>
      <c r="E22" s="90"/>
      <c r="F22" s="90"/>
      <c r="G22" s="74">
        <v>2702.65</v>
      </c>
      <c r="H22" s="74"/>
      <c r="I22" s="74">
        <v>621</v>
      </c>
      <c r="J22" s="74">
        <v>620.20000000000005</v>
      </c>
      <c r="K22" s="74">
        <f>J22/G22*100</f>
        <v>22.947847483025921</v>
      </c>
      <c r="L22" s="74">
        <f>J22/I22*100</f>
        <v>99.871175523349436</v>
      </c>
    </row>
    <row r="23" spans="1:43" s="35" customFormat="1" ht="15" customHeight="1" x14ac:dyDescent="0.25">
      <c r="A23" s="25"/>
      <c r="B23" s="107" t="s">
        <v>49</v>
      </c>
      <c r="C23" s="108"/>
      <c r="D23" s="108"/>
      <c r="E23" s="108"/>
      <c r="F23" s="109"/>
      <c r="G23" s="73">
        <f>G21-G22</f>
        <v>-2702.65</v>
      </c>
      <c r="H23" s="73">
        <f t="shared" ref="H23:J23" si="1">H21-H22</f>
        <v>0</v>
      </c>
      <c r="I23" s="73">
        <f t="shared" si="1"/>
        <v>-621</v>
      </c>
      <c r="J23" s="73">
        <f t="shared" si="1"/>
        <v>-620.20000000000005</v>
      </c>
      <c r="K23" s="73">
        <f>J23/G23*100</f>
        <v>22.947847483025921</v>
      </c>
      <c r="L23" s="73">
        <f>J23/I23*100</f>
        <v>99.871175523349436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5" customFormat="1" ht="15" customHeight="1" x14ac:dyDescent="0.25">
      <c r="A24" s="25"/>
      <c r="B24" s="107" t="s">
        <v>54</v>
      </c>
      <c r="C24" s="108"/>
      <c r="D24" s="108"/>
      <c r="E24" s="108"/>
      <c r="F24" s="109"/>
      <c r="G24" s="73">
        <v>-29331.72</v>
      </c>
      <c r="H24" s="73"/>
      <c r="I24" s="73">
        <v>-30667</v>
      </c>
      <c r="J24" s="73">
        <v>-30666.720000000001</v>
      </c>
      <c r="K24" s="73">
        <f>J24/G24*100</f>
        <v>104.55138668990432</v>
      </c>
      <c r="L24" s="7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5"/>
      <c r="B25" s="105" t="s">
        <v>55</v>
      </c>
      <c r="C25" s="97"/>
      <c r="D25" s="97"/>
      <c r="E25" s="97"/>
      <c r="F25" s="97"/>
      <c r="G25" s="73">
        <v>-30666.720000000001</v>
      </c>
      <c r="H25" s="73"/>
      <c r="I25" s="73">
        <v>-30667</v>
      </c>
      <c r="J25" s="73">
        <v>-9963.0300000000007</v>
      </c>
      <c r="K25" s="73">
        <f>J25/G25*100</f>
        <v>32.488084803330779</v>
      </c>
      <c r="L25" s="73"/>
    </row>
    <row r="26" spans="1:43" ht="15.75" x14ac:dyDescent="0.25">
      <c r="B26" s="11"/>
      <c r="C26" s="12"/>
      <c r="D26" s="12"/>
      <c r="E26" s="12"/>
      <c r="F26" s="12"/>
      <c r="G26" s="13"/>
      <c r="H26" s="13"/>
      <c r="I26" s="13"/>
      <c r="J26" s="13"/>
      <c r="K26" s="13"/>
    </row>
    <row r="27" spans="1:43" ht="15.75" x14ac:dyDescent="0.25">
      <c r="B27" s="112" t="s">
        <v>60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</row>
    <row r="28" spans="1:43" ht="15.75" x14ac:dyDescent="0.25">
      <c r="B28" s="11"/>
      <c r="C28" s="12"/>
      <c r="D28" s="12"/>
      <c r="E28" s="12"/>
      <c r="F28" s="12"/>
      <c r="G28" s="13"/>
      <c r="H28" s="13"/>
      <c r="I28" s="13"/>
      <c r="J28" s="13"/>
      <c r="K28" s="13"/>
    </row>
    <row r="29" spans="1:43" ht="15" customHeight="1" x14ac:dyDescent="0.25">
      <c r="B29" s="93" t="s">
        <v>205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</row>
    <row r="30" spans="1:43" x14ac:dyDescent="0.25"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43" ht="15" customHeight="1" x14ac:dyDescent="0.25">
      <c r="B31" s="93" t="s">
        <v>56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43" ht="36.75" customHeight="1" x14ac:dyDescent="0.25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3" spans="2:12" x14ac:dyDescent="0.25">
      <c r="B33" s="88"/>
      <c r="C33" s="88"/>
      <c r="D33" s="88"/>
      <c r="E33" s="88"/>
      <c r="F33" s="88"/>
      <c r="G33" s="88"/>
      <c r="H33" s="88"/>
      <c r="I33" s="88"/>
      <c r="J33" s="88"/>
      <c r="K33" s="88"/>
    </row>
    <row r="34" spans="2:12" ht="15" customHeight="1" x14ac:dyDescent="0.25">
      <c r="B34" s="104" t="s">
        <v>206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</row>
    <row r="35" spans="2:12" x14ac:dyDescent="0.25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96"/>
  <sheetViews>
    <sheetView topLeftCell="A68" workbookViewId="0">
      <selection sqref="A1:M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7" width="25.28515625" customWidth="1"/>
    <col min="8" max="8" width="25.28515625" hidden="1" customWidth="1"/>
    <col min="9" max="10" width="25.28515625" customWidth="1"/>
    <col min="11" max="12" width="15.7109375" customWidth="1"/>
    <col min="15" max="15" width="10.140625" bestFit="1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87" t="s">
        <v>11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87" t="s">
        <v>57</v>
      </c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87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2:12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25.5" x14ac:dyDescent="0.25">
      <c r="B8" s="113" t="s">
        <v>6</v>
      </c>
      <c r="C8" s="114"/>
      <c r="D8" s="114"/>
      <c r="E8" s="114"/>
      <c r="F8" s="115"/>
      <c r="G8" s="22" t="s">
        <v>190</v>
      </c>
      <c r="H8" s="36" t="s">
        <v>42</v>
      </c>
      <c r="I8" s="1" t="s">
        <v>192</v>
      </c>
      <c r="J8" s="22" t="s">
        <v>191</v>
      </c>
      <c r="K8" s="36" t="s">
        <v>15</v>
      </c>
      <c r="L8" s="36" t="s">
        <v>41</v>
      </c>
    </row>
    <row r="9" spans="2:12" ht="16.5" customHeight="1" x14ac:dyDescent="0.25">
      <c r="B9" s="113">
        <v>1</v>
      </c>
      <c r="C9" s="114"/>
      <c r="D9" s="114"/>
      <c r="E9" s="114"/>
      <c r="F9" s="115"/>
      <c r="G9" s="36">
        <v>2</v>
      </c>
      <c r="H9" s="36">
        <v>3</v>
      </c>
      <c r="I9" s="36">
        <v>4</v>
      </c>
      <c r="J9" s="36">
        <v>5</v>
      </c>
      <c r="K9" s="36" t="s">
        <v>17</v>
      </c>
      <c r="L9" s="36" t="s">
        <v>18</v>
      </c>
    </row>
    <row r="10" spans="2:12" x14ac:dyDescent="0.25">
      <c r="B10" s="5"/>
      <c r="C10" s="5"/>
      <c r="D10" s="5"/>
      <c r="E10" s="5"/>
      <c r="F10" s="5" t="s">
        <v>19</v>
      </c>
      <c r="G10" s="55">
        <f>G11</f>
        <v>601112.02804897469</v>
      </c>
      <c r="H10" s="55"/>
      <c r="I10" s="55">
        <f>I11</f>
        <v>732398</v>
      </c>
      <c r="J10" s="67">
        <f>J11</f>
        <v>741308.33</v>
      </c>
      <c r="K10" s="57">
        <f>J10/G10*100</f>
        <v>123.32282426722676</v>
      </c>
      <c r="L10" s="57">
        <f>J10/I10*100</f>
        <v>101.2165967138086</v>
      </c>
    </row>
    <row r="11" spans="2:12" ht="15.75" customHeight="1" x14ac:dyDescent="0.25">
      <c r="B11" s="5">
        <v>6</v>
      </c>
      <c r="C11" s="5"/>
      <c r="D11" s="5"/>
      <c r="E11" s="5"/>
      <c r="F11" s="5" t="s">
        <v>2</v>
      </c>
      <c r="G11" s="55">
        <f>G12+G18+G21+G23+G30+G35</f>
        <v>601112.02804897469</v>
      </c>
      <c r="H11" s="55"/>
      <c r="I11" s="55">
        <f>I12+I18+I21+I23+I30+I35</f>
        <v>732398</v>
      </c>
      <c r="J11" s="67">
        <f>J12+J18+J21+J23+J30+J35</f>
        <v>741308.33</v>
      </c>
      <c r="K11" s="57">
        <f t="shared" ref="K11:K36" si="0">J11/G11*100</f>
        <v>123.32282426722676</v>
      </c>
      <c r="L11" s="57">
        <f t="shared" ref="L11:L30" si="1">J11/I11*100</f>
        <v>101.2165967138086</v>
      </c>
    </row>
    <row r="12" spans="2:12" ht="25.5" x14ac:dyDescent="0.25">
      <c r="B12" s="5"/>
      <c r="C12" s="9">
        <v>63</v>
      </c>
      <c r="D12" s="9"/>
      <c r="E12" s="9"/>
      <c r="F12" s="9" t="s">
        <v>20</v>
      </c>
      <c r="G12" s="55">
        <f>G13</f>
        <v>104224.41</v>
      </c>
      <c r="H12" s="55"/>
      <c r="I12" s="55">
        <v>119996</v>
      </c>
      <c r="J12" s="67">
        <f>J13+J16</f>
        <v>119986.67</v>
      </c>
      <c r="K12" s="57">
        <f t="shared" si="0"/>
        <v>115.12338616260816</v>
      </c>
      <c r="L12" s="57">
        <f t="shared" si="1"/>
        <v>99.992224740824696</v>
      </c>
    </row>
    <row r="13" spans="2:12" ht="25.5" x14ac:dyDescent="0.25">
      <c r="B13" s="5"/>
      <c r="C13" s="9"/>
      <c r="D13" s="9">
        <v>636</v>
      </c>
      <c r="E13" s="9"/>
      <c r="F13" s="9" t="s">
        <v>145</v>
      </c>
      <c r="G13" s="55">
        <f>G14+G15</f>
        <v>104224.41</v>
      </c>
      <c r="H13" s="55"/>
      <c r="I13" s="55"/>
      <c r="J13" s="67">
        <f>J14+J15</f>
        <v>118410.67</v>
      </c>
      <c r="K13" s="57">
        <f t="shared" si="0"/>
        <v>113.61126438614524</v>
      </c>
      <c r="L13" s="57"/>
    </row>
    <row r="14" spans="2:12" s="62" customFormat="1" ht="25.5" x14ac:dyDescent="0.25">
      <c r="B14" s="26"/>
      <c r="C14" s="26"/>
      <c r="D14" s="26"/>
      <c r="E14" s="26">
        <v>6361</v>
      </c>
      <c r="F14" s="26" t="s">
        <v>129</v>
      </c>
      <c r="G14" s="56">
        <v>39866.79</v>
      </c>
      <c r="H14" s="56"/>
      <c r="I14" s="56"/>
      <c r="J14" s="70">
        <v>52056.92</v>
      </c>
      <c r="K14" s="57">
        <f t="shared" si="0"/>
        <v>130.5771545690034</v>
      </c>
      <c r="L14" s="57"/>
    </row>
    <row r="15" spans="2:12" s="62" customFormat="1" ht="25.5" x14ac:dyDescent="0.25">
      <c r="B15" s="26"/>
      <c r="C15" s="26"/>
      <c r="D15" s="26"/>
      <c r="E15" s="26">
        <v>6362</v>
      </c>
      <c r="F15" s="26" t="s">
        <v>200</v>
      </c>
      <c r="G15" s="56">
        <v>64357.62</v>
      </c>
      <c r="H15" s="56"/>
      <c r="I15" s="56"/>
      <c r="J15" s="70">
        <v>66353.75</v>
      </c>
      <c r="K15" s="57"/>
      <c r="L15" s="57"/>
    </row>
    <row r="16" spans="2:12" s="62" customFormat="1" x14ac:dyDescent="0.25">
      <c r="B16" s="26"/>
      <c r="C16" s="26"/>
      <c r="D16" s="26">
        <v>638</v>
      </c>
      <c r="E16" s="26"/>
      <c r="F16" s="26" t="s">
        <v>143</v>
      </c>
      <c r="G16" s="56"/>
      <c r="H16" s="56"/>
      <c r="I16" s="56"/>
      <c r="J16" s="70">
        <v>1576</v>
      </c>
      <c r="K16" s="57"/>
      <c r="L16" s="57"/>
    </row>
    <row r="17" spans="2:12" s="62" customFormat="1" ht="25.5" x14ac:dyDescent="0.25">
      <c r="B17" s="26"/>
      <c r="C17" s="26"/>
      <c r="D17" s="26"/>
      <c r="E17" s="26">
        <v>6381</v>
      </c>
      <c r="F17" s="26" t="s">
        <v>144</v>
      </c>
      <c r="G17" s="56"/>
      <c r="H17" s="56"/>
      <c r="I17" s="56"/>
      <c r="J17" s="70">
        <v>1576</v>
      </c>
      <c r="K17" s="57"/>
      <c r="L17" s="57"/>
    </row>
    <row r="18" spans="2:12" s="62" customFormat="1" x14ac:dyDescent="0.25">
      <c r="B18" s="26"/>
      <c r="C18" s="26">
        <v>64</v>
      </c>
      <c r="D18" s="26"/>
      <c r="E18" s="26"/>
      <c r="F18" s="26" t="s">
        <v>201</v>
      </c>
      <c r="G18" s="56">
        <f>G19</f>
        <v>1.25</v>
      </c>
      <c r="H18" s="56"/>
      <c r="I18" s="56">
        <v>0</v>
      </c>
      <c r="J18" s="70">
        <v>0</v>
      </c>
      <c r="K18" s="57"/>
      <c r="L18" s="57"/>
    </row>
    <row r="19" spans="2:12" s="62" customFormat="1" x14ac:dyDescent="0.25">
      <c r="B19" s="26"/>
      <c r="C19" s="26"/>
      <c r="D19" s="26">
        <v>641</v>
      </c>
      <c r="E19" s="26"/>
      <c r="F19" s="26" t="s">
        <v>202</v>
      </c>
      <c r="G19" s="56">
        <f>G20</f>
        <v>1.25</v>
      </c>
      <c r="H19" s="56"/>
      <c r="I19" s="56"/>
      <c r="J19" s="70"/>
      <c r="K19" s="57"/>
      <c r="L19" s="57"/>
    </row>
    <row r="20" spans="2:12" s="62" customFormat="1" x14ac:dyDescent="0.25">
      <c r="B20" s="26"/>
      <c r="C20" s="26"/>
      <c r="D20" s="26"/>
      <c r="E20" s="26">
        <v>6415</v>
      </c>
      <c r="F20" s="26" t="s">
        <v>203</v>
      </c>
      <c r="G20" s="56">
        <v>1.25</v>
      </c>
      <c r="H20" s="56"/>
      <c r="I20" s="56"/>
      <c r="J20" s="70"/>
      <c r="K20" s="57"/>
      <c r="L20" s="57"/>
    </row>
    <row r="21" spans="2:12" s="62" customFormat="1" ht="25.5" x14ac:dyDescent="0.25">
      <c r="B21" s="26"/>
      <c r="C21" s="26">
        <v>65</v>
      </c>
      <c r="D21" s="26"/>
      <c r="E21" s="26"/>
      <c r="F21" s="26" t="s">
        <v>130</v>
      </c>
      <c r="G21" s="56">
        <f>G22</f>
        <v>10982.44</v>
      </c>
      <c r="H21" s="56"/>
      <c r="I21" s="56">
        <v>5900</v>
      </c>
      <c r="J21" s="70">
        <f>J22</f>
        <v>5899.5</v>
      </c>
      <c r="K21" s="57">
        <f t="shared" si="0"/>
        <v>53.717570958730477</v>
      </c>
      <c r="L21" s="57">
        <f t="shared" si="1"/>
        <v>99.991525423728817</v>
      </c>
    </row>
    <row r="22" spans="2:12" x14ac:dyDescent="0.25">
      <c r="B22" s="6"/>
      <c r="C22" s="6"/>
      <c r="D22" s="7"/>
      <c r="E22" s="7">
        <v>6526</v>
      </c>
      <c r="F22" s="7" t="s">
        <v>131</v>
      </c>
      <c r="G22" s="55">
        <v>10982.44</v>
      </c>
      <c r="H22" s="55"/>
      <c r="I22" s="55"/>
      <c r="J22" s="67">
        <v>5899.5</v>
      </c>
      <c r="K22" s="57">
        <f t="shared" si="0"/>
        <v>53.717570958730477</v>
      </c>
      <c r="L22" s="57"/>
    </row>
    <row r="23" spans="2:12" ht="25.5" x14ac:dyDescent="0.25">
      <c r="B23" s="6"/>
      <c r="C23" s="6">
        <v>66</v>
      </c>
      <c r="D23" s="7"/>
      <c r="E23" s="7"/>
      <c r="F23" s="9" t="s">
        <v>21</v>
      </c>
      <c r="G23" s="55">
        <f>G24</f>
        <v>17297.82</v>
      </c>
      <c r="H23" s="55"/>
      <c r="I23" s="55">
        <v>21864</v>
      </c>
      <c r="J23" s="67">
        <f>J24+J27</f>
        <v>25060.449999999997</v>
      </c>
      <c r="K23" s="57">
        <f t="shared" si="0"/>
        <v>144.87634858034133</v>
      </c>
      <c r="L23" s="57">
        <f t="shared" si="1"/>
        <v>114.61969447493597</v>
      </c>
    </row>
    <row r="24" spans="2:12" ht="25.5" x14ac:dyDescent="0.25">
      <c r="B24" s="6"/>
      <c r="C24" s="21"/>
      <c r="D24" s="7">
        <v>661</v>
      </c>
      <c r="E24" s="7"/>
      <c r="F24" s="9" t="s">
        <v>22</v>
      </c>
      <c r="G24" s="55">
        <f>G25+G26</f>
        <v>17297.82</v>
      </c>
      <c r="H24" s="55"/>
      <c r="I24" s="55"/>
      <c r="J24" s="67">
        <f>SUM(J25:J26)</f>
        <v>23560.449999999997</v>
      </c>
      <c r="K24" s="57">
        <f t="shared" si="0"/>
        <v>136.2047356256453</v>
      </c>
      <c r="L24" s="57"/>
    </row>
    <row r="25" spans="2:12" x14ac:dyDescent="0.25">
      <c r="B25" s="6"/>
      <c r="C25" s="21"/>
      <c r="D25" s="7"/>
      <c r="E25" s="7">
        <v>6614</v>
      </c>
      <c r="F25" s="9" t="s">
        <v>23</v>
      </c>
      <c r="G25" s="55">
        <v>2395.7800000000002</v>
      </c>
      <c r="H25" s="55"/>
      <c r="I25" s="55"/>
      <c r="J25" s="67">
        <v>4043.08</v>
      </c>
      <c r="K25" s="57">
        <f t="shared" si="0"/>
        <v>168.75840018699546</v>
      </c>
      <c r="L25" s="57"/>
    </row>
    <row r="26" spans="2:12" x14ac:dyDescent="0.25">
      <c r="B26" s="6"/>
      <c r="C26" s="6"/>
      <c r="D26" s="7"/>
      <c r="E26" s="7">
        <v>6615</v>
      </c>
      <c r="F26" s="9" t="s">
        <v>132</v>
      </c>
      <c r="G26" s="55">
        <v>14902.04</v>
      </c>
      <c r="H26" s="55"/>
      <c r="I26" s="55"/>
      <c r="J26" s="67">
        <v>19517.37</v>
      </c>
      <c r="K26" s="57">
        <f t="shared" si="0"/>
        <v>130.97112878505223</v>
      </c>
      <c r="L26" s="57"/>
    </row>
    <row r="27" spans="2:12" ht="38.25" x14ac:dyDescent="0.25">
      <c r="B27" s="6"/>
      <c r="C27" s="6"/>
      <c r="D27" s="7">
        <v>663</v>
      </c>
      <c r="E27" s="7"/>
      <c r="F27" s="9" t="s">
        <v>141</v>
      </c>
      <c r="G27" s="55"/>
      <c r="H27" s="55"/>
      <c r="I27" s="55"/>
      <c r="J27" s="67">
        <v>1500</v>
      </c>
      <c r="K27" s="57"/>
      <c r="L27" s="57"/>
    </row>
    <row r="28" spans="2:12" x14ac:dyDescent="0.25">
      <c r="B28" s="6"/>
      <c r="C28" s="6"/>
      <c r="D28" s="7"/>
      <c r="E28" s="7">
        <v>6631</v>
      </c>
      <c r="F28" s="9" t="s">
        <v>142</v>
      </c>
      <c r="G28" s="55"/>
      <c r="H28" s="55"/>
      <c r="I28" s="55"/>
      <c r="J28" s="67">
        <v>0</v>
      </c>
      <c r="K28" s="57"/>
      <c r="L28" s="57"/>
    </row>
    <row r="29" spans="2:12" x14ac:dyDescent="0.25">
      <c r="B29" s="6"/>
      <c r="C29" s="6"/>
      <c r="D29" s="7"/>
      <c r="E29" s="7">
        <v>6632</v>
      </c>
      <c r="F29" s="9" t="s">
        <v>146</v>
      </c>
      <c r="G29" s="55"/>
      <c r="H29" s="55"/>
      <c r="I29" s="55"/>
      <c r="J29" s="67">
        <v>1500</v>
      </c>
      <c r="K29" s="57"/>
      <c r="L29" s="57"/>
    </row>
    <row r="30" spans="2:12" s="30" customFormat="1" ht="25.5" x14ac:dyDescent="0.25">
      <c r="B30" s="6"/>
      <c r="C30" s="6">
        <v>67</v>
      </c>
      <c r="D30" s="7"/>
      <c r="E30" s="7"/>
      <c r="F30" s="9" t="s">
        <v>133</v>
      </c>
      <c r="G30" s="55">
        <f>G31</f>
        <v>467809.77119848697</v>
      </c>
      <c r="H30" s="55"/>
      <c r="I30" s="55">
        <v>584638</v>
      </c>
      <c r="J30" s="67">
        <f>J31</f>
        <v>590361.71</v>
      </c>
      <c r="K30" s="57">
        <f t="shared" si="0"/>
        <v>126.19696003517538</v>
      </c>
      <c r="L30" s="57">
        <f t="shared" si="1"/>
        <v>100.97901778536462</v>
      </c>
    </row>
    <row r="31" spans="2:12" ht="25.5" x14ac:dyDescent="0.25">
      <c r="B31" s="6"/>
      <c r="C31" s="6" t="s">
        <v>134</v>
      </c>
      <c r="D31" s="7">
        <v>671</v>
      </c>
      <c r="E31" s="7"/>
      <c r="F31" s="26" t="s">
        <v>135</v>
      </c>
      <c r="G31" s="55">
        <f>G32+G33+G34</f>
        <v>467809.77119848697</v>
      </c>
      <c r="H31" s="55"/>
      <c r="I31" s="55"/>
      <c r="J31" s="67">
        <f>J32+J33+J34</f>
        <v>590361.71</v>
      </c>
      <c r="K31" s="57">
        <f t="shared" si="0"/>
        <v>126.19696003517538</v>
      </c>
      <c r="L31" s="57"/>
    </row>
    <row r="32" spans="2:12" ht="25.5" x14ac:dyDescent="0.25">
      <c r="B32" s="6"/>
      <c r="C32" s="6"/>
      <c r="D32" s="6" t="s">
        <v>134</v>
      </c>
      <c r="E32" s="6">
        <v>6711</v>
      </c>
      <c r="F32" s="26" t="s">
        <v>136</v>
      </c>
      <c r="G32" s="55">
        <v>459290.86</v>
      </c>
      <c r="H32" s="55"/>
      <c r="I32" s="55"/>
      <c r="J32" s="67">
        <v>569524.55000000005</v>
      </c>
      <c r="K32" s="57">
        <f t="shared" si="0"/>
        <v>124.00084556439901</v>
      </c>
      <c r="L32" s="57"/>
    </row>
    <row r="33" spans="2:15" ht="25.5" x14ac:dyDescent="0.25">
      <c r="B33" s="6"/>
      <c r="C33" s="6"/>
      <c r="D33" s="6"/>
      <c r="E33" s="6">
        <v>6712</v>
      </c>
      <c r="F33" s="26" t="s">
        <v>137</v>
      </c>
      <c r="G33" s="55">
        <f>43822.62/7.5345</f>
        <v>5816.26119848696</v>
      </c>
      <c r="H33" s="55"/>
      <c r="I33" s="55"/>
      <c r="J33" s="67">
        <v>20216.96</v>
      </c>
      <c r="K33" s="57">
        <f t="shared" si="0"/>
        <v>347.59374295740417</v>
      </c>
      <c r="L33" s="57"/>
    </row>
    <row r="34" spans="2:15" ht="25.5" x14ac:dyDescent="0.25">
      <c r="B34" s="6"/>
      <c r="C34" s="6"/>
      <c r="D34" s="6"/>
      <c r="E34" s="6">
        <v>6714</v>
      </c>
      <c r="F34" s="26" t="s">
        <v>138</v>
      </c>
      <c r="G34" s="55">
        <v>2702.65</v>
      </c>
      <c r="H34" s="55"/>
      <c r="I34" s="55"/>
      <c r="J34" s="67">
        <v>620.20000000000005</v>
      </c>
      <c r="K34" s="57">
        <f t="shared" si="0"/>
        <v>22.947847483025921</v>
      </c>
      <c r="L34" s="57"/>
    </row>
    <row r="35" spans="2:15" x14ac:dyDescent="0.25">
      <c r="B35" s="6"/>
      <c r="C35" s="6">
        <v>68</v>
      </c>
      <c r="D35" s="6"/>
      <c r="E35" s="6"/>
      <c r="F35" s="26" t="s">
        <v>139</v>
      </c>
      <c r="G35" s="55">
        <f>G36</f>
        <v>796.33685048775624</v>
      </c>
      <c r="H35" s="55"/>
      <c r="I35" s="55">
        <v>0</v>
      </c>
      <c r="J35" s="67">
        <v>0</v>
      </c>
      <c r="K35" s="57">
        <f t="shared" si="0"/>
        <v>0</v>
      </c>
      <c r="L35" s="57"/>
    </row>
    <row r="36" spans="2:15" x14ac:dyDescent="0.25">
      <c r="B36" s="6"/>
      <c r="C36" s="6"/>
      <c r="D36" s="6"/>
      <c r="E36" s="6">
        <v>6831</v>
      </c>
      <c r="F36" s="26" t="s">
        <v>140</v>
      </c>
      <c r="G36" s="55">
        <f>6000/7.5345</f>
        <v>796.33685048775624</v>
      </c>
      <c r="H36" s="55"/>
      <c r="I36" s="55">
        <v>0</v>
      </c>
      <c r="J36" s="67">
        <v>0</v>
      </c>
      <c r="K36" s="57">
        <f t="shared" si="0"/>
        <v>0</v>
      </c>
      <c r="L36" s="57"/>
    </row>
    <row r="37" spans="2:15" ht="15.75" customHeight="1" x14ac:dyDescent="0.25">
      <c r="F37" s="81"/>
    </row>
    <row r="38" spans="2:15" ht="15.75" customHeight="1" x14ac:dyDescent="0.25">
      <c r="B38" s="2"/>
      <c r="C38" s="2"/>
      <c r="D38" s="2"/>
      <c r="E38" s="2"/>
      <c r="F38" s="2"/>
      <c r="G38" s="2"/>
      <c r="H38" s="2"/>
      <c r="I38" s="2"/>
      <c r="J38" s="3"/>
      <c r="K38" s="3"/>
      <c r="L38" s="3"/>
    </row>
    <row r="39" spans="2:15" ht="25.5" x14ac:dyDescent="0.25">
      <c r="B39" s="113" t="s">
        <v>6</v>
      </c>
      <c r="C39" s="114"/>
      <c r="D39" s="114"/>
      <c r="E39" s="114"/>
      <c r="F39" s="115"/>
      <c r="G39" s="22" t="s">
        <v>190</v>
      </c>
      <c r="H39" s="36" t="s">
        <v>42</v>
      </c>
      <c r="I39" s="1" t="s">
        <v>192</v>
      </c>
      <c r="J39" s="22" t="s">
        <v>191</v>
      </c>
      <c r="K39" s="36" t="s">
        <v>15</v>
      </c>
      <c r="L39" s="36" t="s">
        <v>41</v>
      </c>
    </row>
    <row r="40" spans="2:15" ht="12.75" customHeight="1" x14ac:dyDescent="0.25">
      <c r="B40" s="113">
        <v>1</v>
      </c>
      <c r="C40" s="114"/>
      <c r="D40" s="114"/>
      <c r="E40" s="114"/>
      <c r="F40" s="115"/>
      <c r="G40" s="36">
        <v>2</v>
      </c>
      <c r="H40" s="36">
        <v>3</v>
      </c>
      <c r="I40" s="36">
        <v>4</v>
      </c>
      <c r="J40" s="36">
        <v>5</v>
      </c>
      <c r="K40" s="36" t="s">
        <v>17</v>
      </c>
      <c r="L40" s="36" t="s">
        <v>18</v>
      </c>
    </row>
    <row r="41" spans="2:15" x14ac:dyDescent="0.25">
      <c r="B41" s="5"/>
      <c r="C41" s="5"/>
      <c r="D41" s="5"/>
      <c r="E41" s="5"/>
      <c r="F41" s="5" t="s">
        <v>7</v>
      </c>
      <c r="G41" s="58">
        <f>G42+G83+G96</f>
        <v>599744.38231203135</v>
      </c>
      <c r="H41" s="58"/>
      <c r="I41" s="58">
        <f>I42+I83+I96</f>
        <v>731777</v>
      </c>
      <c r="J41" s="72">
        <f>J42+J83+J96</f>
        <v>719984.44</v>
      </c>
      <c r="K41" s="59">
        <f>J41/G41*100</f>
        <v>120.04855088837012</v>
      </c>
      <c r="L41" s="59">
        <f>J41/I41*100</f>
        <v>98.388503601507011</v>
      </c>
    </row>
    <row r="42" spans="2:15" x14ac:dyDescent="0.25">
      <c r="B42" s="5">
        <v>3</v>
      </c>
      <c r="C42" s="5"/>
      <c r="D42" s="5"/>
      <c r="E42" s="5"/>
      <c r="F42" s="5" t="s">
        <v>3</v>
      </c>
      <c r="G42" s="58">
        <f>G43+G51+G77</f>
        <v>525221.79070210364</v>
      </c>
      <c r="H42" s="58"/>
      <c r="I42" s="58">
        <f>I43+I51+I77</f>
        <v>642580</v>
      </c>
      <c r="J42" s="72">
        <f>J43+J51+J77</f>
        <v>630856.86</v>
      </c>
      <c r="K42" s="59">
        <f t="shared" ref="K42:K90" si="2">J42/G42*100</f>
        <v>120.11246889750822</v>
      </c>
      <c r="L42" s="59">
        <f t="shared" ref="L42:L93" si="3">J42/I42*100</f>
        <v>98.175613931339285</v>
      </c>
    </row>
    <row r="43" spans="2:15" x14ac:dyDescent="0.25">
      <c r="B43" s="5"/>
      <c r="C43" s="9">
        <v>31</v>
      </c>
      <c r="D43" s="9"/>
      <c r="E43" s="9"/>
      <c r="F43" s="9" t="s">
        <v>4</v>
      </c>
      <c r="G43" s="55">
        <f>G44+G47+G49</f>
        <v>355136.7</v>
      </c>
      <c r="H43" s="55"/>
      <c r="I43" s="55">
        <v>436161</v>
      </c>
      <c r="J43" s="71">
        <f>J44+J47+J49</f>
        <v>435948.59</v>
      </c>
      <c r="K43" s="57">
        <f t="shared" si="2"/>
        <v>122.7551503406998</v>
      </c>
      <c r="L43" s="57">
        <f t="shared" si="3"/>
        <v>99.951300093314174</v>
      </c>
      <c r="O43" s="77"/>
    </row>
    <row r="44" spans="2:15" x14ac:dyDescent="0.25">
      <c r="B44" s="6"/>
      <c r="C44" s="6"/>
      <c r="D44" s="6">
        <v>311</v>
      </c>
      <c r="E44" s="6"/>
      <c r="F44" s="6" t="s">
        <v>24</v>
      </c>
      <c r="G44" s="55">
        <f>G45+G46</f>
        <v>285948.04000000004</v>
      </c>
      <c r="H44" s="55"/>
      <c r="I44" s="55"/>
      <c r="J44" s="71">
        <f>J45+J46</f>
        <v>339370.79</v>
      </c>
      <c r="K44" s="57">
        <f t="shared" si="2"/>
        <v>118.68267745426755</v>
      </c>
      <c r="L44" s="57"/>
    </row>
    <row r="45" spans="2:15" x14ac:dyDescent="0.25">
      <c r="B45" s="6"/>
      <c r="C45" s="6"/>
      <c r="D45" s="6"/>
      <c r="E45" s="6">
        <v>3111</v>
      </c>
      <c r="F45" s="6" t="s">
        <v>25</v>
      </c>
      <c r="G45" s="55">
        <v>284836.76</v>
      </c>
      <c r="H45" s="55"/>
      <c r="I45" s="55"/>
      <c r="J45" s="71">
        <v>336189.31</v>
      </c>
      <c r="K45" s="57">
        <f t="shared" si="2"/>
        <v>118.02876496699372</v>
      </c>
      <c r="L45" s="57"/>
    </row>
    <row r="46" spans="2:15" x14ac:dyDescent="0.25">
      <c r="B46" s="6"/>
      <c r="C46" s="6"/>
      <c r="D46" s="6"/>
      <c r="E46" s="6">
        <v>3113</v>
      </c>
      <c r="F46" s="6" t="s">
        <v>147</v>
      </c>
      <c r="G46" s="55">
        <v>1111.28</v>
      </c>
      <c r="H46" s="55"/>
      <c r="I46" s="55"/>
      <c r="J46" s="71">
        <v>3181.48</v>
      </c>
      <c r="K46" s="57">
        <f t="shared" si="2"/>
        <v>286.28968396803685</v>
      </c>
      <c r="L46" s="57"/>
    </row>
    <row r="47" spans="2:15" x14ac:dyDescent="0.25">
      <c r="B47" s="6"/>
      <c r="C47" s="6"/>
      <c r="D47" s="6">
        <v>312</v>
      </c>
      <c r="E47" s="6"/>
      <c r="F47" s="6" t="s">
        <v>148</v>
      </c>
      <c r="G47" s="55">
        <f>G48</f>
        <v>22346.18</v>
      </c>
      <c r="H47" s="55"/>
      <c r="I47" s="55"/>
      <c r="J47" s="71">
        <f>J48</f>
        <v>40581.65</v>
      </c>
      <c r="K47" s="57">
        <f t="shared" si="2"/>
        <v>181.60441739930496</v>
      </c>
      <c r="L47" s="57"/>
    </row>
    <row r="48" spans="2:15" x14ac:dyDescent="0.25">
      <c r="B48" s="6"/>
      <c r="C48" s="6"/>
      <c r="D48" s="6"/>
      <c r="E48" s="6">
        <v>3121</v>
      </c>
      <c r="F48" s="6" t="s">
        <v>148</v>
      </c>
      <c r="G48" s="55">
        <v>22346.18</v>
      </c>
      <c r="H48" s="55"/>
      <c r="I48" s="55"/>
      <c r="J48" s="71">
        <v>40581.65</v>
      </c>
      <c r="K48" s="57">
        <f t="shared" si="2"/>
        <v>181.60441739930496</v>
      </c>
      <c r="L48" s="57"/>
    </row>
    <row r="49" spans="2:12" x14ac:dyDescent="0.25">
      <c r="B49" s="6"/>
      <c r="C49" s="6"/>
      <c r="D49" s="6">
        <v>313</v>
      </c>
      <c r="E49" s="6"/>
      <c r="F49" s="6" t="s">
        <v>149</v>
      </c>
      <c r="G49" s="55">
        <f>G50</f>
        <v>46842.48</v>
      </c>
      <c r="H49" s="55"/>
      <c r="I49" s="55"/>
      <c r="J49" s="71">
        <f>J50</f>
        <v>55996.15</v>
      </c>
      <c r="K49" s="57">
        <f t="shared" si="2"/>
        <v>119.54138636553829</v>
      </c>
      <c r="L49" s="57"/>
    </row>
    <row r="50" spans="2:12" x14ac:dyDescent="0.25">
      <c r="B50" s="6"/>
      <c r="C50" s="6"/>
      <c r="D50" s="6"/>
      <c r="E50" s="6">
        <v>3132</v>
      </c>
      <c r="F50" s="6" t="s">
        <v>150</v>
      </c>
      <c r="G50" s="55">
        <v>46842.48</v>
      </c>
      <c r="H50" s="55"/>
      <c r="I50" s="55"/>
      <c r="J50" s="71">
        <v>55996.15</v>
      </c>
      <c r="K50" s="57">
        <f t="shared" si="2"/>
        <v>119.54138636553829</v>
      </c>
      <c r="L50" s="57"/>
    </row>
    <row r="51" spans="2:12" x14ac:dyDescent="0.25">
      <c r="B51" s="6"/>
      <c r="C51" s="6">
        <v>32</v>
      </c>
      <c r="D51" s="7"/>
      <c r="E51" s="7"/>
      <c r="F51" s="6" t="s">
        <v>12</v>
      </c>
      <c r="G51" s="55">
        <f>G52+G56+G61+G71+G73</f>
        <v>169815.86070210364</v>
      </c>
      <c r="H51" s="55"/>
      <c r="I51" s="55">
        <v>206214</v>
      </c>
      <c r="J51" s="71">
        <f>J52+J56+J61+J71+J73</f>
        <v>194721.43</v>
      </c>
      <c r="K51" s="57">
        <f t="shared" si="2"/>
        <v>114.66622092596315</v>
      </c>
      <c r="L51" s="57">
        <f t="shared" si="3"/>
        <v>94.426872084339564</v>
      </c>
    </row>
    <row r="52" spans="2:12" x14ac:dyDescent="0.25">
      <c r="B52" s="6"/>
      <c r="C52" s="6"/>
      <c r="D52" s="6">
        <v>321</v>
      </c>
      <c r="E52" s="6"/>
      <c r="F52" s="6" t="s">
        <v>26</v>
      </c>
      <c r="G52" s="55">
        <f>G53+G54+G55</f>
        <v>19590.730000000003</v>
      </c>
      <c r="H52" s="55"/>
      <c r="I52" s="55"/>
      <c r="J52" s="71">
        <f>J53+J54+J55</f>
        <v>22141.46</v>
      </c>
      <c r="K52" s="57">
        <f t="shared" si="2"/>
        <v>113.02008654093029</v>
      </c>
      <c r="L52" s="57"/>
    </row>
    <row r="53" spans="2:12" x14ac:dyDescent="0.25">
      <c r="B53" s="6"/>
      <c r="C53" s="21"/>
      <c r="D53" s="6"/>
      <c r="E53" s="6">
        <v>3211</v>
      </c>
      <c r="F53" s="26" t="s">
        <v>27</v>
      </c>
      <c r="G53" s="55">
        <v>6303.33</v>
      </c>
      <c r="H53" s="55"/>
      <c r="I53" s="55"/>
      <c r="J53" s="71">
        <v>9551.9599999999991</v>
      </c>
      <c r="K53" s="57">
        <f t="shared" si="2"/>
        <v>151.53831387536428</v>
      </c>
      <c r="L53" s="57"/>
    </row>
    <row r="54" spans="2:12" x14ac:dyDescent="0.25">
      <c r="B54" s="6"/>
      <c r="C54" s="21"/>
      <c r="D54" s="7"/>
      <c r="E54" s="6">
        <v>3212</v>
      </c>
      <c r="F54" s="6" t="s">
        <v>151</v>
      </c>
      <c r="G54" s="55">
        <v>12301.93</v>
      </c>
      <c r="H54" s="55"/>
      <c r="I54" s="55"/>
      <c r="J54" s="71">
        <v>11819.41</v>
      </c>
      <c r="K54" s="57">
        <f t="shared" si="2"/>
        <v>96.077688622842103</v>
      </c>
      <c r="L54" s="57"/>
    </row>
    <row r="55" spans="2:12" x14ac:dyDescent="0.25">
      <c r="B55" s="6"/>
      <c r="C55" s="6"/>
      <c r="D55" s="6"/>
      <c r="E55" s="6">
        <v>3213</v>
      </c>
      <c r="F55" s="6" t="s">
        <v>152</v>
      </c>
      <c r="G55" s="55">
        <v>985.47</v>
      </c>
      <c r="H55" s="55"/>
      <c r="I55" s="55"/>
      <c r="J55" s="71">
        <v>770.09</v>
      </c>
      <c r="K55" s="57">
        <f t="shared" si="2"/>
        <v>78.144438694227119</v>
      </c>
      <c r="L55" s="57"/>
    </row>
    <row r="56" spans="2:12" x14ac:dyDescent="0.25">
      <c r="B56" s="6"/>
      <c r="C56" s="6"/>
      <c r="D56" s="6">
        <v>322</v>
      </c>
      <c r="E56" s="6"/>
      <c r="F56" s="6" t="s">
        <v>153</v>
      </c>
      <c r="G56" s="55">
        <f>G57+G58+G59+G60</f>
        <v>35827.54</v>
      </c>
      <c r="H56" s="55"/>
      <c r="I56" s="55"/>
      <c r="J56" s="71">
        <f>J57+J58+J59+J60</f>
        <v>43992.03</v>
      </c>
      <c r="K56" s="57">
        <f t="shared" si="2"/>
        <v>122.78830754218681</v>
      </c>
      <c r="L56" s="57"/>
    </row>
    <row r="57" spans="2:12" x14ac:dyDescent="0.25">
      <c r="B57" s="6"/>
      <c r="C57" s="6"/>
      <c r="D57" s="6"/>
      <c r="E57" s="6">
        <v>3221</v>
      </c>
      <c r="F57" s="6" t="s">
        <v>154</v>
      </c>
      <c r="G57" s="55">
        <v>5292.45</v>
      </c>
      <c r="H57" s="55"/>
      <c r="I57" s="55"/>
      <c r="J57" s="71">
        <v>8186.93</v>
      </c>
      <c r="K57" s="57">
        <f t="shared" si="2"/>
        <v>154.69073869379969</v>
      </c>
      <c r="L57" s="57"/>
    </row>
    <row r="58" spans="2:12" x14ac:dyDescent="0.25">
      <c r="B58" s="6"/>
      <c r="C58" s="6"/>
      <c r="D58" s="6"/>
      <c r="E58" s="6">
        <v>3223</v>
      </c>
      <c r="F58" s="6" t="s">
        <v>155</v>
      </c>
      <c r="G58" s="55">
        <v>27228.14</v>
      </c>
      <c r="H58" s="55"/>
      <c r="I58" s="55"/>
      <c r="J58" s="71">
        <v>29048.78</v>
      </c>
      <c r="K58" s="57">
        <f t="shared" si="2"/>
        <v>106.68661171861169</v>
      </c>
      <c r="L58" s="57"/>
    </row>
    <row r="59" spans="2:12" x14ac:dyDescent="0.25">
      <c r="B59" s="6"/>
      <c r="C59" s="6"/>
      <c r="D59" s="6"/>
      <c r="E59" s="6">
        <v>3224</v>
      </c>
      <c r="F59" s="6" t="s">
        <v>156</v>
      </c>
      <c r="G59" s="55">
        <v>2304.88</v>
      </c>
      <c r="H59" s="55"/>
      <c r="I59" s="55"/>
      <c r="J59" s="71">
        <v>6309.11</v>
      </c>
      <c r="K59" s="57">
        <f t="shared" si="2"/>
        <v>273.72835028287807</v>
      </c>
      <c r="L59" s="57"/>
    </row>
    <row r="60" spans="2:12" x14ac:dyDescent="0.25">
      <c r="B60" s="6"/>
      <c r="C60" s="6"/>
      <c r="D60" s="6"/>
      <c r="E60" s="6">
        <v>3225</v>
      </c>
      <c r="F60" s="6" t="s">
        <v>157</v>
      </c>
      <c r="G60" s="55">
        <v>1002.07</v>
      </c>
      <c r="H60" s="55"/>
      <c r="I60" s="55"/>
      <c r="J60" s="71">
        <v>447.21</v>
      </c>
      <c r="K60" s="57">
        <f t="shared" si="2"/>
        <v>44.628618759168518</v>
      </c>
      <c r="L60" s="57"/>
    </row>
    <row r="61" spans="2:12" x14ac:dyDescent="0.25">
      <c r="B61" s="6"/>
      <c r="C61" s="6"/>
      <c r="D61" s="6">
        <v>323</v>
      </c>
      <c r="E61" s="6"/>
      <c r="F61" s="6" t="s">
        <v>158</v>
      </c>
      <c r="G61" s="55">
        <f>G62+G63+G64+G65+G66+G67+G68+G69+G70</f>
        <v>102039.38070210365</v>
      </c>
      <c r="H61" s="55"/>
      <c r="I61" s="55"/>
      <c r="J61" s="71">
        <f>J62+J63+J64+J65+J66+J67+J68+J69+J70</f>
        <v>110493.93</v>
      </c>
      <c r="K61" s="57">
        <f t="shared" si="2"/>
        <v>108.28557488268061</v>
      </c>
      <c r="L61" s="57"/>
    </row>
    <row r="62" spans="2:12" x14ac:dyDescent="0.25">
      <c r="B62" s="6"/>
      <c r="C62" s="6"/>
      <c r="D62" s="6"/>
      <c r="E62" s="6">
        <v>3231</v>
      </c>
      <c r="F62" s="6" t="s">
        <v>159</v>
      </c>
      <c r="G62" s="55">
        <v>4512.87</v>
      </c>
      <c r="H62" s="55"/>
      <c r="I62" s="55"/>
      <c r="J62" s="71">
        <v>4982.53</v>
      </c>
      <c r="K62" s="57">
        <f t="shared" si="2"/>
        <v>110.40712451278232</v>
      </c>
      <c r="L62" s="57"/>
    </row>
    <row r="63" spans="2:12" x14ac:dyDescent="0.25">
      <c r="B63" s="6"/>
      <c r="C63" s="6"/>
      <c r="D63" s="6"/>
      <c r="E63" s="6">
        <v>3232</v>
      </c>
      <c r="F63" s="6" t="s">
        <v>160</v>
      </c>
      <c r="G63" s="55">
        <v>24242.54</v>
      </c>
      <c r="H63" s="55"/>
      <c r="I63" s="55"/>
      <c r="J63" s="71">
        <v>14009.1</v>
      </c>
      <c r="K63" s="57">
        <f t="shared" si="2"/>
        <v>57.787261565826022</v>
      </c>
      <c r="L63" s="57"/>
    </row>
    <row r="64" spans="2:12" x14ac:dyDescent="0.25">
      <c r="B64" s="6"/>
      <c r="C64" s="6"/>
      <c r="D64" s="6"/>
      <c r="E64" s="6">
        <v>3233</v>
      </c>
      <c r="F64" s="6" t="s">
        <v>161</v>
      </c>
      <c r="G64" s="55">
        <v>44.79</v>
      </c>
      <c r="H64" s="55"/>
      <c r="I64" s="55"/>
      <c r="J64" s="71">
        <v>0</v>
      </c>
      <c r="K64" s="57"/>
      <c r="L64" s="57"/>
    </row>
    <row r="65" spans="2:12" x14ac:dyDescent="0.25">
      <c r="B65" s="6"/>
      <c r="C65" s="6"/>
      <c r="D65" s="6"/>
      <c r="E65" s="6">
        <v>3234</v>
      </c>
      <c r="F65" s="6" t="s">
        <v>162</v>
      </c>
      <c r="G65" s="55">
        <v>4255.8599999999997</v>
      </c>
      <c r="H65" s="55"/>
      <c r="I65" s="55"/>
      <c r="J65" s="71">
        <v>3998.74</v>
      </c>
      <c r="K65" s="57">
        <f t="shared" si="2"/>
        <v>93.958447881274282</v>
      </c>
      <c r="L65" s="57"/>
    </row>
    <row r="66" spans="2:12" x14ac:dyDescent="0.25">
      <c r="B66" s="6"/>
      <c r="C66" s="6"/>
      <c r="D66" s="6"/>
      <c r="E66" s="6">
        <v>3235</v>
      </c>
      <c r="F66" s="6" t="s">
        <v>163</v>
      </c>
      <c r="G66" s="55">
        <v>977.17</v>
      </c>
      <c r="H66" s="55"/>
      <c r="I66" s="55"/>
      <c r="J66" s="71">
        <v>2294.79</v>
      </c>
      <c r="K66" s="57">
        <f t="shared" si="2"/>
        <v>234.84040647993697</v>
      </c>
      <c r="L66" s="57"/>
    </row>
    <row r="67" spans="2:12" x14ac:dyDescent="0.25">
      <c r="B67" s="6"/>
      <c r="C67" s="6"/>
      <c r="D67" s="6"/>
      <c r="E67" s="6">
        <v>3236</v>
      </c>
      <c r="F67" s="6" t="s">
        <v>164</v>
      </c>
      <c r="G67" s="55">
        <f>250/7.5345</f>
        <v>33.180702103656515</v>
      </c>
      <c r="H67" s="55"/>
      <c r="I67" s="55"/>
      <c r="J67" s="71">
        <v>2667.73</v>
      </c>
      <c r="K67" s="57">
        <f t="shared" si="2"/>
        <v>8040.0046739999998</v>
      </c>
      <c r="L67" s="57"/>
    </row>
    <row r="68" spans="2:12" x14ac:dyDescent="0.25">
      <c r="B68" s="6"/>
      <c r="C68" s="6"/>
      <c r="D68" s="6"/>
      <c r="E68" s="6">
        <v>3237</v>
      </c>
      <c r="F68" s="6" t="s">
        <v>165</v>
      </c>
      <c r="G68" s="55">
        <v>35864.74</v>
      </c>
      <c r="H68" s="55"/>
      <c r="I68" s="55"/>
      <c r="J68" s="71">
        <v>46936.77</v>
      </c>
      <c r="K68" s="57">
        <f t="shared" si="2"/>
        <v>130.87163046490787</v>
      </c>
      <c r="L68" s="57"/>
    </row>
    <row r="69" spans="2:12" x14ac:dyDescent="0.25">
      <c r="B69" s="6"/>
      <c r="C69" s="6"/>
      <c r="D69" s="6"/>
      <c r="E69" s="6">
        <v>3238</v>
      </c>
      <c r="F69" s="6" t="s">
        <v>166</v>
      </c>
      <c r="G69" s="55">
        <v>1987.2</v>
      </c>
      <c r="H69" s="55"/>
      <c r="I69" s="55"/>
      <c r="J69" s="71">
        <v>3644.42</v>
      </c>
      <c r="K69" s="57">
        <f t="shared" si="2"/>
        <v>183.39472624798711</v>
      </c>
      <c r="L69" s="57"/>
    </row>
    <row r="70" spans="2:12" x14ac:dyDescent="0.25">
      <c r="B70" s="6"/>
      <c r="C70" s="6"/>
      <c r="D70" s="6"/>
      <c r="E70" s="6">
        <v>3239</v>
      </c>
      <c r="F70" s="6" t="s">
        <v>167</v>
      </c>
      <c r="G70" s="55">
        <v>30121.03</v>
      </c>
      <c r="H70" s="55"/>
      <c r="I70" s="55"/>
      <c r="J70" s="71">
        <v>31959.85</v>
      </c>
      <c r="K70" s="57">
        <f t="shared" si="2"/>
        <v>106.10477131758111</v>
      </c>
      <c r="L70" s="57"/>
    </row>
    <row r="71" spans="2:12" x14ac:dyDescent="0.25">
      <c r="B71" s="6"/>
      <c r="C71" s="6"/>
      <c r="D71" s="6">
        <v>324</v>
      </c>
      <c r="E71" s="6"/>
      <c r="F71" s="6" t="s">
        <v>168</v>
      </c>
      <c r="G71" s="55">
        <f>G72</f>
        <v>3574.49</v>
      </c>
      <c r="H71" s="55"/>
      <c r="I71" s="55"/>
      <c r="J71" s="71">
        <f>J72</f>
        <v>6993.62</v>
      </c>
      <c r="K71" s="57">
        <f t="shared" si="2"/>
        <v>195.65364569491032</v>
      </c>
      <c r="L71" s="57"/>
    </row>
    <row r="72" spans="2:12" x14ac:dyDescent="0.25">
      <c r="B72" s="6"/>
      <c r="C72" s="6"/>
      <c r="D72" s="6"/>
      <c r="E72" s="6">
        <v>3241</v>
      </c>
      <c r="F72" s="6" t="s">
        <v>168</v>
      </c>
      <c r="G72" s="55">
        <v>3574.49</v>
      </c>
      <c r="H72" s="55"/>
      <c r="I72" s="55"/>
      <c r="J72" s="71">
        <v>6993.62</v>
      </c>
      <c r="K72" s="57">
        <f t="shared" si="2"/>
        <v>195.65364569491032</v>
      </c>
      <c r="L72" s="57"/>
    </row>
    <row r="73" spans="2:12" x14ac:dyDescent="0.25">
      <c r="B73" s="6"/>
      <c r="C73" s="6"/>
      <c r="D73" s="6">
        <v>329</v>
      </c>
      <c r="E73" s="6"/>
      <c r="F73" s="6" t="s">
        <v>169</v>
      </c>
      <c r="G73" s="55">
        <f>G74+G75+G76</f>
        <v>8783.7200000000012</v>
      </c>
      <c r="H73" s="55"/>
      <c r="I73" s="55"/>
      <c r="J73" s="71">
        <f>J74+J75+J76</f>
        <v>11100.390000000001</v>
      </c>
      <c r="K73" s="57">
        <f t="shared" si="2"/>
        <v>126.37458844316531</v>
      </c>
      <c r="L73" s="57"/>
    </row>
    <row r="74" spans="2:12" x14ac:dyDescent="0.25">
      <c r="B74" s="6"/>
      <c r="C74" s="6"/>
      <c r="D74" s="6"/>
      <c r="E74" s="6">
        <v>3292</v>
      </c>
      <c r="F74" s="6" t="s">
        <v>170</v>
      </c>
      <c r="G74" s="55">
        <v>7383.13</v>
      </c>
      <c r="H74" s="55"/>
      <c r="I74" s="55"/>
      <c r="J74" s="71">
        <v>8204.1200000000008</v>
      </c>
      <c r="K74" s="57">
        <f t="shared" si="2"/>
        <v>111.11980962003921</v>
      </c>
      <c r="L74" s="57"/>
    </row>
    <row r="75" spans="2:12" x14ac:dyDescent="0.25">
      <c r="B75" s="6"/>
      <c r="C75" s="6"/>
      <c r="D75" s="6"/>
      <c r="E75" s="6">
        <v>3293</v>
      </c>
      <c r="F75" s="6" t="s">
        <v>171</v>
      </c>
      <c r="G75" s="55">
        <v>766.56</v>
      </c>
      <c r="H75" s="55"/>
      <c r="I75" s="55"/>
      <c r="J75" s="71">
        <v>2174.8000000000002</v>
      </c>
      <c r="K75" s="57">
        <f t="shared" si="2"/>
        <v>283.70903777916936</v>
      </c>
      <c r="L75" s="57"/>
    </row>
    <row r="76" spans="2:12" x14ac:dyDescent="0.25">
      <c r="B76" s="6"/>
      <c r="C76" s="6"/>
      <c r="D76" s="6"/>
      <c r="E76" s="6">
        <v>3295</v>
      </c>
      <c r="F76" s="6" t="s">
        <v>172</v>
      </c>
      <c r="G76" s="55">
        <v>634.03</v>
      </c>
      <c r="H76" s="55"/>
      <c r="I76" s="55"/>
      <c r="J76" s="71">
        <v>721.47</v>
      </c>
      <c r="K76" s="57">
        <f t="shared" si="2"/>
        <v>113.79114552939136</v>
      </c>
      <c r="L76" s="57"/>
    </row>
    <row r="77" spans="2:12" x14ac:dyDescent="0.25">
      <c r="B77" s="6"/>
      <c r="C77" s="6">
        <v>34</v>
      </c>
      <c r="D77" s="6"/>
      <c r="E77" s="6"/>
      <c r="F77" s="6" t="s">
        <v>173</v>
      </c>
      <c r="G77" s="55">
        <f>G78+G80</f>
        <v>269.23</v>
      </c>
      <c r="H77" s="55"/>
      <c r="I77" s="55">
        <v>205</v>
      </c>
      <c r="J77" s="71">
        <f>J78+J80</f>
        <v>186.84</v>
      </c>
      <c r="K77" s="57">
        <f t="shared" si="2"/>
        <v>69.397912565464466</v>
      </c>
      <c r="L77" s="57">
        <f t="shared" si="3"/>
        <v>91.141463414634146</v>
      </c>
    </row>
    <row r="78" spans="2:12" x14ac:dyDescent="0.25">
      <c r="B78" s="6"/>
      <c r="C78" s="6"/>
      <c r="D78" s="6">
        <v>342</v>
      </c>
      <c r="E78" s="6"/>
      <c r="F78" s="6" t="s">
        <v>174</v>
      </c>
      <c r="G78" s="55">
        <f>G79</f>
        <v>124.79</v>
      </c>
      <c r="H78" s="55"/>
      <c r="I78" s="55"/>
      <c r="J78" s="71">
        <f>J79</f>
        <v>5</v>
      </c>
      <c r="K78" s="57">
        <f t="shared" si="2"/>
        <v>4.0067313085984448</v>
      </c>
      <c r="L78" s="57"/>
    </row>
    <row r="79" spans="2:12" s="62" customFormat="1" ht="25.5" x14ac:dyDescent="0.25">
      <c r="B79" s="26"/>
      <c r="C79" s="26"/>
      <c r="D79" s="26"/>
      <c r="E79" s="26">
        <v>3423</v>
      </c>
      <c r="F79" s="26" t="s">
        <v>175</v>
      </c>
      <c r="G79" s="56">
        <v>124.79</v>
      </c>
      <c r="H79" s="56"/>
      <c r="I79" s="56"/>
      <c r="J79" s="71">
        <v>5</v>
      </c>
      <c r="K79" s="57">
        <f t="shared" si="2"/>
        <v>4.0067313085984448</v>
      </c>
      <c r="L79" s="57"/>
    </row>
    <row r="80" spans="2:12" x14ac:dyDescent="0.25">
      <c r="B80" s="6"/>
      <c r="C80" s="6"/>
      <c r="D80" s="6">
        <v>343</v>
      </c>
      <c r="E80" s="6"/>
      <c r="F80" s="6" t="s">
        <v>176</v>
      </c>
      <c r="G80" s="55">
        <f>G81+G82</f>
        <v>144.44000000000003</v>
      </c>
      <c r="H80" s="55"/>
      <c r="I80" s="55"/>
      <c r="J80" s="71">
        <f>J81+J82</f>
        <v>181.84</v>
      </c>
      <c r="K80" s="57">
        <f t="shared" si="2"/>
        <v>125.89310440321239</v>
      </c>
      <c r="L80" s="57"/>
    </row>
    <row r="81" spans="2:12" s="62" customFormat="1" ht="25.5" x14ac:dyDescent="0.25">
      <c r="B81" s="26"/>
      <c r="C81" s="26"/>
      <c r="D81" s="26"/>
      <c r="E81" s="26">
        <v>3432</v>
      </c>
      <c r="F81" s="26" t="s">
        <v>177</v>
      </c>
      <c r="G81" s="56">
        <v>0.86</v>
      </c>
      <c r="H81" s="56"/>
      <c r="I81" s="56"/>
      <c r="J81" s="71">
        <v>0</v>
      </c>
      <c r="K81" s="57"/>
      <c r="L81" s="57"/>
    </row>
    <row r="82" spans="2:12" s="62" customFormat="1" x14ac:dyDescent="0.25">
      <c r="B82" s="26"/>
      <c r="C82" s="26"/>
      <c r="D82" s="26"/>
      <c r="E82" s="26">
        <v>3433</v>
      </c>
      <c r="F82" s="26" t="s">
        <v>178</v>
      </c>
      <c r="G82" s="56">
        <v>143.58000000000001</v>
      </c>
      <c r="H82" s="56"/>
      <c r="I82" s="56"/>
      <c r="J82" s="71">
        <v>181.84</v>
      </c>
      <c r="K82" s="57">
        <f t="shared" si="2"/>
        <v>126.64716534336257</v>
      </c>
      <c r="L82" s="57"/>
    </row>
    <row r="83" spans="2:12" x14ac:dyDescent="0.25">
      <c r="B83" s="8">
        <v>4</v>
      </c>
      <c r="C83" s="8"/>
      <c r="D83" s="8"/>
      <c r="E83" s="8"/>
      <c r="F83" s="19" t="s">
        <v>5</v>
      </c>
      <c r="G83" s="58">
        <f>G84+G93</f>
        <v>74522.591609927666</v>
      </c>
      <c r="H83" s="58"/>
      <c r="I83" s="58">
        <f>I84+I93</f>
        <v>89197</v>
      </c>
      <c r="J83" s="72">
        <f>J84+J93</f>
        <v>89127.58</v>
      </c>
      <c r="K83" s="59">
        <f t="shared" si="2"/>
        <v>119.59806828313081</v>
      </c>
      <c r="L83" s="59">
        <f t="shared" si="3"/>
        <v>99.922172270367838</v>
      </c>
    </row>
    <row r="84" spans="2:12" x14ac:dyDescent="0.25">
      <c r="B84" s="9"/>
      <c r="C84" s="9">
        <v>42</v>
      </c>
      <c r="D84" s="9"/>
      <c r="E84" s="9"/>
      <c r="F84" s="20" t="s">
        <v>179</v>
      </c>
      <c r="G84" s="55">
        <f>G85+G89+G91</f>
        <v>10164.971609927667</v>
      </c>
      <c r="H84" s="55"/>
      <c r="I84" s="56">
        <v>22843</v>
      </c>
      <c r="J84" s="71">
        <f>J85+J89+J91</f>
        <v>22773.83</v>
      </c>
      <c r="K84" s="57">
        <f t="shared" si="2"/>
        <v>224.04223911218634</v>
      </c>
      <c r="L84" s="57">
        <f t="shared" si="3"/>
        <v>99.697193888718644</v>
      </c>
    </row>
    <row r="85" spans="2:12" x14ac:dyDescent="0.25">
      <c r="B85" s="9"/>
      <c r="C85" s="9"/>
      <c r="D85" s="6">
        <v>422</v>
      </c>
      <c r="E85" s="6"/>
      <c r="F85" s="6" t="s">
        <v>180</v>
      </c>
      <c r="G85" s="55">
        <f>G86+G87+G88</f>
        <v>3352.9716099276657</v>
      </c>
      <c r="H85" s="55"/>
      <c r="I85" s="56"/>
      <c r="J85" s="71">
        <f>J86+J87+J88</f>
        <v>17807.830000000002</v>
      </c>
      <c r="K85" s="57">
        <f t="shared" si="2"/>
        <v>531.1058986384968</v>
      </c>
      <c r="L85" s="57"/>
    </row>
    <row r="86" spans="2:12" x14ac:dyDescent="0.25">
      <c r="B86" s="9"/>
      <c r="C86" s="9"/>
      <c r="D86" s="6"/>
      <c r="E86" s="6">
        <v>4221</v>
      </c>
      <c r="F86" s="6" t="s">
        <v>181</v>
      </c>
      <c r="G86" s="55">
        <v>1076.51</v>
      </c>
      <c r="H86" s="55"/>
      <c r="I86" s="56"/>
      <c r="J86" s="71">
        <v>12721.29</v>
      </c>
      <c r="K86" s="57"/>
      <c r="L86" s="57"/>
    </row>
    <row r="87" spans="2:12" x14ac:dyDescent="0.25">
      <c r="B87" s="9"/>
      <c r="C87" s="9"/>
      <c r="D87" s="6"/>
      <c r="E87" s="6">
        <v>4223</v>
      </c>
      <c r="F87" s="6" t="s">
        <v>182</v>
      </c>
      <c r="G87" s="55">
        <f>15024/7.5345</f>
        <v>1994.0274736213416</v>
      </c>
      <c r="H87" s="55"/>
      <c r="I87" s="56">
        <v>0</v>
      </c>
      <c r="J87" s="71">
        <v>3007.78</v>
      </c>
      <c r="K87" s="57">
        <f t="shared" si="2"/>
        <v>150.83944628594253</v>
      </c>
      <c r="L87" s="57"/>
    </row>
    <row r="88" spans="2:12" x14ac:dyDescent="0.25">
      <c r="B88" s="9"/>
      <c r="C88" s="9"/>
      <c r="D88" s="6"/>
      <c r="E88" s="6">
        <v>4227</v>
      </c>
      <c r="F88" s="6" t="s">
        <v>183</v>
      </c>
      <c r="G88" s="55">
        <f>2128/7.5345</f>
        <v>282.43413630632421</v>
      </c>
      <c r="H88" s="55"/>
      <c r="I88" s="56"/>
      <c r="J88" s="71">
        <v>2078.7600000000002</v>
      </c>
      <c r="K88" s="57">
        <f t="shared" si="2"/>
        <v>736.01584680451151</v>
      </c>
      <c r="L88" s="57"/>
    </row>
    <row r="89" spans="2:12" x14ac:dyDescent="0.25">
      <c r="B89" s="9"/>
      <c r="C89" s="9"/>
      <c r="D89" s="6">
        <v>424</v>
      </c>
      <c r="E89" s="6"/>
      <c r="F89" s="6" t="s">
        <v>184</v>
      </c>
      <c r="G89" s="55">
        <f>G90</f>
        <v>4900.79</v>
      </c>
      <c r="H89" s="55"/>
      <c r="I89" s="56"/>
      <c r="J89" s="71">
        <f>J90</f>
        <v>4966</v>
      </c>
      <c r="K89" s="57">
        <f t="shared" si="2"/>
        <v>101.33060180093413</v>
      </c>
      <c r="L89" s="57"/>
    </row>
    <row r="90" spans="2:12" x14ac:dyDescent="0.25">
      <c r="B90" s="9"/>
      <c r="C90" s="9"/>
      <c r="D90" s="6"/>
      <c r="E90" s="6">
        <v>4243</v>
      </c>
      <c r="F90" s="6" t="s">
        <v>185</v>
      </c>
      <c r="G90" s="55">
        <v>4900.79</v>
      </c>
      <c r="H90" s="55"/>
      <c r="I90" s="56"/>
      <c r="J90" s="71">
        <v>4966</v>
      </c>
      <c r="K90" s="57">
        <f t="shared" si="2"/>
        <v>101.33060180093413</v>
      </c>
      <c r="L90" s="57"/>
    </row>
    <row r="91" spans="2:12" x14ac:dyDescent="0.25">
      <c r="B91" s="9"/>
      <c r="C91" s="9"/>
      <c r="D91" s="6">
        <v>426</v>
      </c>
      <c r="E91" s="6"/>
      <c r="F91" s="6" t="s">
        <v>186</v>
      </c>
      <c r="G91" s="55">
        <f>G92</f>
        <v>1911.21</v>
      </c>
      <c r="H91" s="55"/>
      <c r="I91" s="56">
        <v>0</v>
      </c>
      <c r="J91" s="71">
        <v>0</v>
      </c>
      <c r="K91" s="57"/>
      <c r="L91" s="57"/>
    </row>
    <row r="92" spans="2:12" x14ac:dyDescent="0.25">
      <c r="B92" s="9"/>
      <c r="C92" s="9"/>
      <c r="D92" s="6"/>
      <c r="E92" s="6">
        <v>4262</v>
      </c>
      <c r="F92" s="6" t="s">
        <v>187</v>
      </c>
      <c r="G92" s="55">
        <v>1911.21</v>
      </c>
      <c r="H92" s="55"/>
      <c r="I92" s="56">
        <v>0</v>
      </c>
      <c r="J92" s="71">
        <v>0</v>
      </c>
      <c r="K92" s="57"/>
      <c r="L92" s="57"/>
    </row>
    <row r="93" spans="2:12" s="62" customFormat="1" ht="25.5" x14ac:dyDescent="0.25">
      <c r="B93" s="9"/>
      <c r="C93" s="9">
        <v>45</v>
      </c>
      <c r="D93" s="26"/>
      <c r="E93" s="26"/>
      <c r="F93" s="26" t="s">
        <v>188</v>
      </c>
      <c r="G93" s="56">
        <f>G94</f>
        <v>64357.62</v>
      </c>
      <c r="H93" s="56"/>
      <c r="I93" s="56">
        <v>66354</v>
      </c>
      <c r="J93" s="71">
        <f>J94</f>
        <v>66353.75</v>
      </c>
      <c r="K93" s="57"/>
      <c r="L93" s="57">
        <f t="shared" si="3"/>
        <v>99.999623232962591</v>
      </c>
    </row>
    <row r="94" spans="2:12" x14ac:dyDescent="0.25">
      <c r="B94" s="9"/>
      <c r="C94" s="9"/>
      <c r="D94" s="6">
        <v>452</v>
      </c>
      <c r="E94" s="6"/>
      <c r="F94" s="6" t="s">
        <v>189</v>
      </c>
      <c r="G94" s="55">
        <f>G95</f>
        <v>64357.62</v>
      </c>
      <c r="H94" s="55"/>
      <c r="I94" s="56"/>
      <c r="J94" s="71">
        <f>J95</f>
        <v>66353.75</v>
      </c>
      <c r="K94" s="57"/>
      <c r="L94" s="57"/>
    </row>
    <row r="95" spans="2:12" x14ac:dyDescent="0.25">
      <c r="B95" s="9"/>
      <c r="C95" s="9"/>
      <c r="D95" s="6"/>
      <c r="E95" s="6">
        <v>4521</v>
      </c>
      <c r="F95" s="6" t="s">
        <v>189</v>
      </c>
      <c r="G95" s="55">
        <v>64357.62</v>
      </c>
      <c r="H95" s="55"/>
      <c r="I95" s="56"/>
      <c r="J95" s="71">
        <v>66353.75</v>
      </c>
      <c r="K95" s="57"/>
      <c r="L95" s="57"/>
    </row>
    <row r="96" spans="2:12" x14ac:dyDescent="0.25">
      <c r="B96" s="82"/>
      <c r="C96" s="82"/>
      <c r="D96" s="82"/>
      <c r="E96" s="82"/>
      <c r="F96" s="83"/>
      <c r="G96" s="84"/>
      <c r="H96" s="84"/>
      <c r="I96" s="84"/>
      <c r="J96" s="85"/>
      <c r="K96" s="86"/>
      <c r="L96" s="86"/>
    </row>
  </sheetData>
  <mergeCells count="7">
    <mergeCell ref="B8:F8"/>
    <mergeCell ref="B9:F9"/>
    <mergeCell ref="B39:F39"/>
    <mergeCell ref="B40:F40"/>
    <mergeCell ref="B2:L2"/>
    <mergeCell ref="B4:L4"/>
    <mergeCell ref="B6:L6"/>
  </mergeCells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9"/>
  <sheetViews>
    <sheetView workbookViewId="0">
      <selection activeCell="B2" sqref="B2:H2"/>
    </sheetView>
  </sheetViews>
  <sheetFormatPr defaultRowHeight="15" x14ac:dyDescent="0.25"/>
  <cols>
    <col min="2" max="2" width="37.7109375" customWidth="1"/>
    <col min="3" max="3" width="25.28515625" customWidth="1"/>
    <col min="4" max="4" width="25.28515625" hidden="1" customWidth="1"/>
    <col min="5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87" t="s">
        <v>34</v>
      </c>
      <c r="C2" s="87"/>
      <c r="D2" s="87"/>
      <c r="E2" s="87"/>
      <c r="F2" s="87"/>
      <c r="G2" s="87"/>
      <c r="H2" s="87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6" t="s">
        <v>6</v>
      </c>
      <c r="C4" s="36" t="s">
        <v>190</v>
      </c>
      <c r="D4" s="36" t="s">
        <v>42</v>
      </c>
      <c r="E4" s="1" t="s">
        <v>192</v>
      </c>
      <c r="F4" s="36" t="s">
        <v>193</v>
      </c>
      <c r="G4" s="36" t="s">
        <v>15</v>
      </c>
      <c r="H4" s="36" t="s">
        <v>41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17</v>
      </c>
      <c r="H5" s="36" t="s">
        <v>18</v>
      </c>
    </row>
    <row r="6" spans="2:8" x14ac:dyDescent="0.25">
      <c r="B6" s="5" t="s">
        <v>33</v>
      </c>
      <c r="C6" s="58">
        <f>C7+C9+C11+C13+C18+C20</f>
        <v>601112.03000000014</v>
      </c>
      <c r="D6" s="58"/>
      <c r="E6" s="64">
        <f>E7+E9+E11+E13+E18+E20</f>
        <v>732398</v>
      </c>
      <c r="F6" s="68">
        <f>F7+F9+F11+F13+F18+F20</f>
        <v>741308.33</v>
      </c>
      <c r="G6" s="59">
        <f>F6/C6*100</f>
        <v>123.32282386695867</v>
      </c>
      <c r="H6" s="59">
        <f>F6/E6*100</f>
        <v>101.2165967138086</v>
      </c>
    </row>
    <row r="7" spans="2:8" x14ac:dyDescent="0.25">
      <c r="B7" s="5" t="s">
        <v>31</v>
      </c>
      <c r="C7" s="58">
        <f>C8</f>
        <v>467811.03</v>
      </c>
      <c r="D7" s="58"/>
      <c r="E7" s="58">
        <f>E8</f>
        <v>584638</v>
      </c>
      <c r="F7" s="68">
        <f>F8</f>
        <v>590361.71</v>
      </c>
      <c r="G7" s="59">
        <f t="shared" ref="G7:G16" si="0">F7/C7*100</f>
        <v>126.1966204601888</v>
      </c>
      <c r="H7" s="59">
        <f t="shared" ref="H7:H19" si="1">F7/E7*100</f>
        <v>100.97901778536462</v>
      </c>
    </row>
    <row r="8" spans="2:8" x14ac:dyDescent="0.25">
      <c r="B8" s="29" t="s">
        <v>30</v>
      </c>
      <c r="C8" s="55">
        <v>467811.03</v>
      </c>
      <c r="D8" s="55"/>
      <c r="E8" s="55">
        <v>584638</v>
      </c>
      <c r="F8" s="67">
        <v>590361.71</v>
      </c>
      <c r="G8" s="57">
        <f t="shared" si="0"/>
        <v>126.1966204601888</v>
      </c>
      <c r="H8" s="57">
        <f t="shared" si="1"/>
        <v>100.97901778536462</v>
      </c>
    </row>
    <row r="9" spans="2:8" x14ac:dyDescent="0.25">
      <c r="B9" s="5" t="s">
        <v>29</v>
      </c>
      <c r="C9" s="58">
        <f>C10</f>
        <v>18094.150000000001</v>
      </c>
      <c r="D9" s="58"/>
      <c r="E9" s="64">
        <f>E10</f>
        <v>20364</v>
      </c>
      <c r="F9" s="68">
        <f>F10</f>
        <v>23560.45</v>
      </c>
      <c r="G9" s="59">
        <f t="shared" si="0"/>
        <v>130.21031659403729</v>
      </c>
      <c r="H9" s="59">
        <f t="shared" si="1"/>
        <v>115.69657238263602</v>
      </c>
    </row>
    <row r="10" spans="2:8" x14ac:dyDescent="0.25">
      <c r="B10" s="27" t="s">
        <v>28</v>
      </c>
      <c r="C10" s="55">
        <v>18094.150000000001</v>
      </c>
      <c r="D10" s="55"/>
      <c r="E10" s="56">
        <v>20364</v>
      </c>
      <c r="F10" s="67">
        <v>23560.45</v>
      </c>
      <c r="G10" s="57">
        <f t="shared" si="0"/>
        <v>130.21031659403729</v>
      </c>
      <c r="H10" s="57">
        <f t="shared" si="1"/>
        <v>115.69657238263602</v>
      </c>
    </row>
    <row r="11" spans="2:8" x14ac:dyDescent="0.25">
      <c r="B11" s="5" t="s">
        <v>127</v>
      </c>
      <c r="C11" s="58">
        <f>C12</f>
        <v>3467.38</v>
      </c>
      <c r="D11" s="58"/>
      <c r="E11" s="64">
        <f>E12</f>
        <v>5900</v>
      </c>
      <c r="F11" s="68">
        <f>F12</f>
        <v>5899.5</v>
      </c>
      <c r="G11" s="59">
        <f t="shared" si="0"/>
        <v>170.1428744469888</v>
      </c>
      <c r="H11" s="59">
        <f t="shared" si="1"/>
        <v>99.991525423728817</v>
      </c>
    </row>
    <row r="12" spans="2:8" x14ac:dyDescent="0.25">
      <c r="B12" s="27" t="s">
        <v>128</v>
      </c>
      <c r="C12" s="55">
        <v>3467.38</v>
      </c>
      <c r="D12" s="55"/>
      <c r="E12" s="56">
        <v>5900</v>
      </c>
      <c r="F12" s="67">
        <v>5899.5</v>
      </c>
      <c r="G12" s="59">
        <f t="shared" si="0"/>
        <v>170.1428744469888</v>
      </c>
      <c r="H12" s="59">
        <f t="shared" si="1"/>
        <v>99.991525423728817</v>
      </c>
    </row>
    <row r="13" spans="2:8" x14ac:dyDescent="0.25">
      <c r="B13" s="5" t="s">
        <v>119</v>
      </c>
      <c r="C13" s="58">
        <f>C14+C15+C16+C17</f>
        <v>104224.40999999999</v>
      </c>
      <c r="D13" s="58"/>
      <c r="E13" s="64">
        <f>E14+E15+E16+E17</f>
        <v>119996</v>
      </c>
      <c r="F13" s="68">
        <f>F14+F15+F16+F17</f>
        <v>119986.67</v>
      </c>
      <c r="G13" s="59">
        <f t="shared" si="0"/>
        <v>115.12338616260817</v>
      </c>
      <c r="H13" s="59">
        <f t="shared" si="1"/>
        <v>99.992224740824696</v>
      </c>
    </row>
    <row r="14" spans="2:8" x14ac:dyDescent="0.25">
      <c r="B14" s="28" t="s">
        <v>118</v>
      </c>
      <c r="C14" s="55">
        <v>87634.06</v>
      </c>
      <c r="D14" s="55"/>
      <c r="E14" s="56">
        <v>100368</v>
      </c>
      <c r="F14" s="67">
        <v>100363.99</v>
      </c>
      <c r="G14" s="57">
        <f t="shared" si="0"/>
        <v>114.52623557552852</v>
      </c>
      <c r="H14" s="57">
        <f t="shared" si="1"/>
        <v>99.99600470269408</v>
      </c>
    </row>
    <row r="15" spans="2:8" x14ac:dyDescent="0.25">
      <c r="B15" s="28" t="s">
        <v>120</v>
      </c>
      <c r="C15" s="55">
        <v>1990.84</v>
      </c>
      <c r="D15" s="55"/>
      <c r="E15" s="56">
        <v>3983</v>
      </c>
      <c r="F15" s="67">
        <v>3981.68</v>
      </c>
      <c r="G15" s="57">
        <f t="shared" si="0"/>
        <v>200</v>
      </c>
      <c r="H15" s="57">
        <f t="shared" si="1"/>
        <v>99.966859151393422</v>
      </c>
    </row>
    <row r="16" spans="2:8" x14ac:dyDescent="0.25">
      <c r="B16" s="28" t="s">
        <v>121</v>
      </c>
      <c r="C16" s="55">
        <v>14599.51</v>
      </c>
      <c r="D16" s="55"/>
      <c r="E16" s="56">
        <v>14069</v>
      </c>
      <c r="F16" s="67">
        <v>14065</v>
      </c>
      <c r="G16" s="57">
        <f t="shared" si="0"/>
        <v>96.338849728518284</v>
      </c>
      <c r="H16" s="57">
        <f t="shared" si="1"/>
        <v>99.971568697135552</v>
      </c>
    </row>
    <row r="17" spans="2:8" x14ac:dyDescent="0.25">
      <c r="B17" s="28" t="s">
        <v>122</v>
      </c>
      <c r="C17" s="55">
        <v>0</v>
      </c>
      <c r="D17" s="55"/>
      <c r="E17" s="56">
        <v>1576</v>
      </c>
      <c r="F17" s="67">
        <v>1576</v>
      </c>
      <c r="G17" s="57"/>
      <c r="H17" s="57">
        <f t="shared" si="1"/>
        <v>100</v>
      </c>
    </row>
    <row r="18" spans="2:8" x14ac:dyDescent="0.25">
      <c r="B18" s="60" t="s">
        <v>123</v>
      </c>
      <c r="C18" s="58">
        <f>C19</f>
        <v>0</v>
      </c>
      <c r="D18" s="58"/>
      <c r="E18" s="64">
        <f>E19</f>
        <v>1500</v>
      </c>
      <c r="F18" s="68">
        <f>F19</f>
        <v>1500</v>
      </c>
      <c r="G18" s="57"/>
      <c r="H18" s="59">
        <f t="shared" si="1"/>
        <v>100</v>
      </c>
    </row>
    <row r="19" spans="2:8" x14ac:dyDescent="0.25">
      <c r="B19" s="28" t="s">
        <v>124</v>
      </c>
      <c r="C19" s="55">
        <v>0</v>
      </c>
      <c r="D19" s="55"/>
      <c r="E19" s="56">
        <v>1500</v>
      </c>
      <c r="F19" s="67">
        <v>1500</v>
      </c>
      <c r="G19" s="57"/>
      <c r="H19" s="57">
        <f t="shared" si="1"/>
        <v>100</v>
      </c>
    </row>
    <row r="20" spans="2:8" s="62" customFormat="1" ht="38.25" x14ac:dyDescent="0.25">
      <c r="B20" s="61" t="s">
        <v>125</v>
      </c>
      <c r="C20" s="64">
        <f>C21+C22</f>
        <v>7515.06</v>
      </c>
      <c r="D20" s="64"/>
      <c r="E20" s="64">
        <f>E21</f>
        <v>0</v>
      </c>
      <c r="F20" s="69">
        <v>0</v>
      </c>
      <c r="G20" s="65"/>
      <c r="H20" s="65"/>
    </row>
    <row r="21" spans="2:8" s="62" customFormat="1" ht="25.5" x14ac:dyDescent="0.25">
      <c r="B21" s="63" t="s">
        <v>126</v>
      </c>
      <c r="C21" s="56">
        <f>0</f>
        <v>0</v>
      </c>
      <c r="D21" s="56"/>
      <c r="E21" s="56">
        <v>0</v>
      </c>
      <c r="F21" s="70">
        <v>0</v>
      </c>
      <c r="G21" s="66"/>
      <c r="H21" s="66"/>
    </row>
    <row r="22" spans="2:8" s="62" customFormat="1" x14ac:dyDescent="0.25">
      <c r="B22" s="63" t="s">
        <v>199</v>
      </c>
      <c r="C22" s="56">
        <v>7515.06</v>
      </c>
      <c r="D22" s="56"/>
      <c r="E22" s="56"/>
      <c r="F22" s="70"/>
      <c r="G22" s="66"/>
      <c r="H22" s="66"/>
    </row>
    <row r="23" spans="2:8" ht="15.75" customHeight="1" x14ac:dyDescent="0.25">
      <c r="B23" s="5" t="s">
        <v>32</v>
      </c>
      <c r="C23" s="58">
        <f>C24+C26+C28+C30+C35+C37</f>
        <v>599744.38000000012</v>
      </c>
      <c r="D23" s="58"/>
      <c r="E23" s="64">
        <f>E24+E26+E28+E30+E35+E37</f>
        <v>731777</v>
      </c>
      <c r="F23" s="68">
        <f>F24+F26+F28+F30+F35+F37</f>
        <v>719984.44000000006</v>
      </c>
      <c r="G23" s="59">
        <f>F23/C23*100</f>
        <v>120.04855135116061</v>
      </c>
      <c r="H23" s="59">
        <f>F23/E23*100</f>
        <v>98.388503601507026</v>
      </c>
    </row>
    <row r="24" spans="2:8" ht="15.75" customHeight="1" x14ac:dyDescent="0.25">
      <c r="B24" s="5" t="s">
        <v>31</v>
      </c>
      <c r="C24" s="58">
        <f>C25</f>
        <v>465883.75</v>
      </c>
      <c r="D24" s="58"/>
      <c r="E24" s="58">
        <f>E25</f>
        <v>584017</v>
      </c>
      <c r="F24" s="68">
        <f>F25</f>
        <v>578575.14</v>
      </c>
      <c r="G24" s="59">
        <f t="shared" ref="G24:G33" si="2">F24/C24*100</f>
        <v>124.18873592392951</v>
      </c>
      <c r="H24" s="59">
        <f t="shared" ref="H24:H36" si="3">F24/E24*100</f>
        <v>99.068201781797455</v>
      </c>
    </row>
    <row r="25" spans="2:8" x14ac:dyDescent="0.25">
      <c r="B25" s="29" t="s">
        <v>30</v>
      </c>
      <c r="C25" s="55">
        <v>465883.75</v>
      </c>
      <c r="D25" s="55"/>
      <c r="E25" s="55">
        <v>584017</v>
      </c>
      <c r="F25" s="67">
        <v>578575.14</v>
      </c>
      <c r="G25" s="57">
        <f t="shared" si="2"/>
        <v>124.18873592392951</v>
      </c>
      <c r="H25" s="57">
        <f t="shared" si="3"/>
        <v>99.068201781797455</v>
      </c>
    </row>
    <row r="26" spans="2:8" x14ac:dyDescent="0.25">
      <c r="B26" s="5" t="s">
        <v>29</v>
      </c>
      <c r="C26" s="58">
        <f>C27</f>
        <v>18555.330000000002</v>
      </c>
      <c r="D26" s="58"/>
      <c r="E26" s="64">
        <f>E27</f>
        <v>20364</v>
      </c>
      <c r="F26" s="68">
        <f>F27</f>
        <v>18576.12</v>
      </c>
      <c r="G26" s="59">
        <f t="shared" si="2"/>
        <v>100.11204327813086</v>
      </c>
      <c r="H26" s="59">
        <f t="shared" si="3"/>
        <v>91.220388921626395</v>
      </c>
    </row>
    <row r="27" spans="2:8" x14ac:dyDescent="0.25">
      <c r="B27" s="27" t="s">
        <v>28</v>
      </c>
      <c r="C27" s="55">
        <v>18555.330000000002</v>
      </c>
      <c r="D27" s="55"/>
      <c r="E27" s="56">
        <v>20364</v>
      </c>
      <c r="F27" s="67">
        <v>18576.12</v>
      </c>
      <c r="G27" s="57">
        <f t="shared" si="2"/>
        <v>100.11204327813086</v>
      </c>
      <c r="H27" s="57">
        <f t="shared" si="3"/>
        <v>91.220388921626395</v>
      </c>
    </row>
    <row r="28" spans="2:8" x14ac:dyDescent="0.25">
      <c r="B28" s="5" t="s">
        <v>127</v>
      </c>
      <c r="C28" s="58">
        <f>C29</f>
        <v>3565.83</v>
      </c>
      <c r="D28" s="58"/>
      <c r="E28" s="64">
        <f>E29</f>
        <v>5900</v>
      </c>
      <c r="F28" s="68">
        <f>F29</f>
        <v>1346.51</v>
      </c>
      <c r="G28" s="57">
        <f t="shared" si="2"/>
        <v>37.761474888034485</v>
      </c>
      <c r="H28" s="59">
        <f t="shared" si="3"/>
        <v>22.822203389830509</v>
      </c>
    </row>
    <row r="29" spans="2:8" x14ac:dyDescent="0.25">
      <c r="B29" s="27" t="s">
        <v>128</v>
      </c>
      <c r="C29" s="55">
        <v>3565.83</v>
      </c>
      <c r="D29" s="55"/>
      <c r="E29" s="56">
        <v>5900</v>
      </c>
      <c r="F29" s="67">
        <v>1346.51</v>
      </c>
      <c r="G29" s="57">
        <f t="shared" si="2"/>
        <v>37.761474888034485</v>
      </c>
      <c r="H29" s="57">
        <f t="shared" si="3"/>
        <v>22.822203389830509</v>
      </c>
    </row>
    <row r="30" spans="2:8" x14ac:dyDescent="0.25">
      <c r="B30" s="5" t="s">
        <v>119</v>
      </c>
      <c r="C30" s="58">
        <f>C31+C32+C33+C34</f>
        <v>104224.40999999999</v>
      </c>
      <c r="D30" s="58"/>
      <c r="E30" s="64">
        <f>E31+E32+E33+E34</f>
        <v>119996</v>
      </c>
      <c r="F30" s="68">
        <f>F31+F32+F33+F34</f>
        <v>119986.67</v>
      </c>
      <c r="G30" s="59">
        <f t="shared" si="2"/>
        <v>115.12338616260817</v>
      </c>
      <c r="H30" s="59">
        <f t="shared" si="3"/>
        <v>99.992224740824696</v>
      </c>
    </row>
    <row r="31" spans="2:8" x14ac:dyDescent="0.25">
      <c r="B31" s="28" t="s">
        <v>118</v>
      </c>
      <c r="C31" s="55">
        <v>87634.06</v>
      </c>
      <c r="D31" s="55"/>
      <c r="E31" s="56">
        <v>100368</v>
      </c>
      <c r="F31" s="67">
        <v>100363.99</v>
      </c>
      <c r="G31" s="57">
        <f t="shared" si="2"/>
        <v>114.52623557552852</v>
      </c>
      <c r="H31" s="57">
        <f t="shared" si="3"/>
        <v>99.99600470269408</v>
      </c>
    </row>
    <row r="32" spans="2:8" x14ac:dyDescent="0.25">
      <c r="B32" s="28" t="s">
        <v>120</v>
      </c>
      <c r="C32" s="55">
        <v>1990.84</v>
      </c>
      <c r="D32" s="55"/>
      <c r="E32" s="56">
        <v>3983</v>
      </c>
      <c r="F32" s="67">
        <v>3981.68</v>
      </c>
      <c r="G32" s="57">
        <f t="shared" si="2"/>
        <v>200</v>
      </c>
      <c r="H32" s="57">
        <f t="shared" si="3"/>
        <v>99.966859151393422</v>
      </c>
    </row>
    <row r="33" spans="2:8" x14ac:dyDescent="0.25">
      <c r="B33" s="28" t="s">
        <v>121</v>
      </c>
      <c r="C33" s="55">
        <v>14599.51</v>
      </c>
      <c r="D33" s="55"/>
      <c r="E33" s="56">
        <v>14069</v>
      </c>
      <c r="F33" s="67">
        <v>14065</v>
      </c>
      <c r="G33" s="57">
        <f t="shared" si="2"/>
        <v>96.338849728518284</v>
      </c>
      <c r="H33" s="57">
        <f t="shared" si="3"/>
        <v>99.971568697135552</v>
      </c>
    </row>
    <row r="34" spans="2:8" x14ac:dyDescent="0.25">
      <c r="B34" s="28" t="s">
        <v>122</v>
      </c>
      <c r="C34" s="55">
        <v>0</v>
      </c>
      <c r="D34" s="55"/>
      <c r="E34" s="56">
        <v>1576</v>
      </c>
      <c r="F34" s="67">
        <v>1576</v>
      </c>
      <c r="G34" s="57"/>
      <c r="H34" s="57">
        <f t="shared" si="3"/>
        <v>100</v>
      </c>
    </row>
    <row r="35" spans="2:8" x14ac:dyDescent="0.25">
      <c r="B35" s="60" t="s">
        <v>123</v>
      </c>
      <c r="C35" s="58">
        <v>0</v>
      </c>
      <c r="D35" s="58"/>
      <c r="E35" s="64">
        <f>E36</f>
        <v>1500</v>
      </c>
      <c r="F35" s="68">
        <f>F36</f>
        <v>1500</v>
      </c>
      <c r="G35" s="57"/>
      <c r="H35" s="59">
        <f t="shared" si="3"/>
        <v>100</v>
      </c>
    </row>
    <row r="36" spans="2:8" x14ac:dyDescent="0.25">
      <c r="B36" s="28" t="s">
        <v>124</v>
      </c>
      <c r="C36" s="55">
        <v>0</v>
      </c>
      <c r="D36" s="55"/>
      <c r="E36" s="56">
        <v>1500</v>
      </c>
      <c r="F36" s="67">
        <v>1500</v>
      </c>
      <c r="G36" s="57"/>
      <c r="H36" s="57">
        <f t="shared" si="3"/>
        <v>100</v>
      </c>
    </row>
    <row r="37" spans="2:8" ht="38.25" x14ac:dyDescent="0.25">
      <c r="B37" s="61" t="s">
        <v>125</v>
      </c>
      <c r="C37" s="64">
        <f>C38+C39</f>
        <v>7515.06</v>
      </c>
      <c r="D37" s="64"/>
      <c r="E37" s="64">
        <f>E38</f>
        <v>0</v>
      </c>
      <c r="F37" s="69">
        <f>F38</f>
        <v>0</v>
      </c>
      <c r="G37" s="59"/>
      <c r="H37" s="59"/>
    </row>
    <row r="38" spans="2:8" ht="25.5" x14ac:dyDescent="0.25">
      <c r="B38" s="63" t="s">
        <v>126</v>
      </c>
      <c r="C38" s="56">
        <f>0</f>
        <v>0</v>
      </c>
      <c r="D38" s="56"/>
      <c r="E38" s="56">
        <v>0</v>
      </c>
      <c r="F38" s="70">
        <v>0</v>
      </c>
      <c r="G38" s="59"/>
      <c r="H38" s="59"/>
    </row>
    <row r="39" spans="2:8" x14ac:dyDescent="0.25">
      <c r="B39" s="63" t="s">
        <v>199</v>
      </c>
      <c r="C39" s="56">
        <v>7515.06</v>
      </c>
      <c r="D39" s="56"/>
      <c r="E39" s="56"/>
      <c r="F39" s="70"/>
      <c r="G39" s="66"/>
      <c r="H39" s="66"/>
    </row>
  </sheetData>
  <mergeCells count="1">
    <mergeCell ref="B2:H2"/>
  </mergeCells>
  <pageMargins left="0.7" right="0.7" top="0.75" bottom="0.75" header="0.3" footer="0.3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workbookViewId="0">
      <selection activeCell="B2" sqref="B2:H2"/>
    </sheetView>
  </sheetViews>
  <sheetFormatPr defaultRowHeight="15" x14ac:dyDescent="0.25"/>
  <cols>
    <col min="2" max="2" width="37.7109375" customWidth="1"/>
    <col min="3" max="3" width="25.28515625" customWidth="1"/>
    <col min="4" max="4" width="25.28515625" hidden="1" customWidth="1"/>
    <col min="5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87" t="s">
        <v>39</v>
      </c>
      <c r="C2" s="87"/>
      <c r="D2" s="87"/>
      <c r="E2" s="87"/>
      <c r="F2" s="87"/>
      <c r="G2" s="87"/>
      <c r="H2" s="87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6" t="s">
        <v>6</v>
      </c>
      <c r="C4" s="36" t="s">
        <v>194</v>
      </c>
      <c r="D4" s="36" t="s">
        <v>42</v>
      </c>
      <c r="E4" s="1" t="s">
        <v>192</v>
      </c>
      <c r="F4" s="36" t="s">
        <v>195</v>
      </c>
      <c r="G4" s="36" t="s">
        <v>15</v>
      </c>
      <c r="H4" s="36" t="s">
        <v>41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17</v>
      </c>
      <c r="H5" s="36" t="s">
        <v>18</v>
      </c>
    </row>
    <row r="6" spans="2:8" ht="15.75" customHeight="1" x14ac:dyDescent="0.25">
      <c r="B6" s="5" t="s">
        <v>32</v>
      </c>
      <c r="C6" s="58">
        <f>C7</f>
        <v>599744.38</v>
      </c>
      <c r="D6" s="58"/>
      <c r="E6" s="58">
        <f>E7</f>
        <v>731777</v>
      </c>
      <c r="F6" s="59">
        <f>F7</f>
        <v>719984.44</v>
      </c>
      <c r="G6" s="59">
        <f>F6/C6*100</f>
        <v>120.04855135116064</v>
      </c>
      <c r="H6" s="59">
        <f>F6/E6*100</f>
        <v>98.388503601507011</v>
      </c>
    </row>
    <row r="7" spans="2:8" ht="15.75" customHeight="1" x14ac:dyDescent="0.25">
      <c r="B7" s="5" t="s">
        <v>116</v>
      </c>
      <c r="C7" s="58">
        <f>C8</f>
        <v>599744.38</v>
      </c>
      <c r="D7" s="58"/>
      <c r="E7" s="58">
        <f>E8</f>
        <v>731777</v>
      </c>
      <c r="F7" s="59">
        <f>F8</f>
        <v>719984.44</v>
      </c>
      <c r="G7" s="59">
        <f t="shared" ref="G7:G8" si="0">F7/C7*100</f>
        <v>120.04855135116064</v>
      </c>
      <c r="H7" s="59">
        <f t="shared" ref="H7:H8" si="1">F7/E7*100</f>
        <v>98.388503601507011</v>
      </c>
    </row>
    <row r="8" spans="2:8" x14ac:dyDescent="0.25">
      <c r="B8" s="10" t="s">
        <v>117</v>
      </c>
      <c r="C8" s="55">
        <v>599744.38</v>
      </c>
      <c r="D8" s="55"/>
      <c r="E8" s="55">
        <v>731777</v>
      </c>
      <c r="F8" s="57">
        <v>719984.44</v>
      </c>
      <c r="G8" s="57">
        <f t="shared" si="0"/>
        <v>120.04855135116064</v>
      </c>
      <c r="H8" s="57">
        <f t="shared" si="1"/>
        <v>98.388503601507011</v>
      </c>
    </row>
  </sheetData>
  <mergeCells count="1">
    <mergeCell ref="B2:H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2"/>
  <sheetViews>
    <sheetView workbookViewId="0">
      <selection activeCell="B2" sqref="B2:L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6" width="26.5703125" customWidth="1"/>
    <col min="7" max="7" width="25.28515625" customWidth="1"/>
    <col min="8" max="8" width="25.28515625" hidden="1" customWidth="1"/>
    <col min="9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87" t="s">
        <v>58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2:12" ht="15.75" customHeight="1" x14ac:dyDescent="0.25">
      <c r="B3" s="87" t="s">
        <v>35</v>
      </c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113" t="s">
        <v>6</v>
      </c>
      <c r="C5" s="114"/>
      <c r="D5" s="114"/>
      <c r="E5" s="114"/>
      <c r="F5" s="115"/>
      <c r="G5" s="38" t="s">
        <v>196</v>
      </c>
      <c r="H5" s="36" t="s">
        <v>42</v>
      </c>
      <c r="I5" s="1" t="s">
        <v>192</v>
      </c>
      <c r="J5" s="38" t="s">
        <v>193</v>
      </c>
      <c r="K5" s="38" t="s">
        <v>15</v>
      </c>
      <c r="L5" s="38" t="s">
        <v>41</v>
      </c>
    </row>
    <row r="6" spans="2:12" x14ac:dyDescent="0.25">
      <c r="B6" s="113">
        <v>1</v>
      </c>
      <c r="C6" s="114"/>
      <c r="D6" s="114"/>
      <c r="E6" s="114"/>
      <c r="F6" s="115"/>
      <c r="G6" s="38">
        <v>2</v>
      </c>
      <c r="H6" s="38">
        <v>3</v>
      </c>
      <c r="I6" s="38">
        <v>4</v>
      </c>
      <c r="J6" s="38">
        <v>5</v>
      </c>
      <c r="K6" s="38" t="s">
        <v>17</v>
      </c>
      <c r="L6" s="38" t="s">
        <v>18</v>
      </c>
    </row>
    <row r="7" spans="2:12" ht="25.5" x14ac:dyDescent="0.25">
      <c r="B7" s="5">
        <v>8</v>
      </c>
      <c r="C7" s="5"/>
      <c r="D7" s="5"/>
      <c r="E7" s="5"/>
      <c r="F7" s="5" t="s">
        <v>8</v>
      </c>
      <c r="G7" s="58">
        <v>0</v>
      </c>
      <c r="H7" s="58"/>
      <c r="I7" s="58">
        <v>0</v>
      </c>
      <c r="J7" s="59">
        <v>0</v>
      </c>
      <c r="K7" s="59"/>
      <c r="L7" s="59">
        <f>J7/4*100</f>
        <v>0</v>
      </c>
    </row>
    <row r="8" spans="2:12" x14ac:dyDescent="0.25">
      <c r="B8" s="5"/>
      <c r="C8" s="9">
        <v>84</v>
      </c>
      <c r="D8" s="9"/>
      <c r="E8" s="9"/>
      <c r="F8" s="9" t="s">
        <v>13</v>
      </c>
      <c r="G8" s="55">
        <v>0</v>
      </c>
      <c r="H8" s="55"/>
      <c r="I8" s="55">
        <v>0</v>
      </c>
      <c r="J8" s="57">
        <v>0</v>
      </c>
      <c r="K8" s="57"/>
      <c r="L8" s="57">
        <f t="shared" ref="L8" si="0">J8/4*100</f>
        <v>0</v>
      </c>
    </row>
    <row r="9" spans="2:12" ht="25.5" x14ac:dyDescent="0.25">
      <c r="B9" s="8">
        <v>5</v>
      </c>
      <c r="C9" s="8"/>
      <c r="D9" s="8"/>
      <c r="E9" s="8"/>
      <c r="F9" s="19" t="s">
        <v>9</v>
      </c>
      <c r="G9" s="58">
        <f>G10</f>
        <v>2702.65</v>
      </c>
      <c r="H9" s="58"/>
      <c r="I9" s="58">
        <f>I10</f>
        <v>621</v>
      </c>
      <c r="J9" s="59">
        <v>620.20000000000005</v>
      </c>
      <c r="K9" s="59">
        <f>J9/G9*100</f>
        <v>22.947847483025921</v>
      </c>
      <c r="L9" s="59">
        <f>J9/I9*100</f>
        <v>99.871175523349436</v>
      </c>
    </row>
    <row r="10" spans="2:12" ht="25.5" x14ac:dyDescent="0.25">
      <c r="B10" s="9"/>
      <c r="C10" s="9">
        <v>54</v>
      </c>
      <c r="D10" s="9"/>
      <c r="E10" s="9"/>
      <c r="F10" s="20" t="s">
        <v>14</v>
      </c>
      <c r="G10" s="55">
        <f>G11</f>
        <v>2702.65</v>
      </c>
      <c r="H10" s="55"/>
      <c r="I10" s="56">
        <v>621</v>
      </c>
      <c r="J10" s="57">
        <v>620.20000000000005</v>
      </c>
      <c r="K10" s="57">
        <f t="shared" ref="K10:K12" si="1">J10/G10*100</f>
        <v>22.947847483025921</v>
      </c>
      <c r="L10" s="57">
        <f>J10/I10*100</f>
        <v>99.871175523349436</v>
      </c>
    </row>
    <row r="11" spans="2:12" ht="51" x14ac:dyDescent="0.25">
      <c r="B11" s="9"/>
      <c r="C11" s="9"/>
      <c r="D11" s="9">
        <v>544</v>
      </c>
      <c r="E11" s="26"/>
      <c r="F11" s="26" t="s">
        <v>114</v>
      </c>
      <c r="G11" s="55">
        <f>G12</f>
        <v>2702.65</v>
      </c>
      <c r="H11" s="55"/>
      <c r="I11" s="56"/>
      <c r="J11" s="57">
        <v>620.20000000000005</v>
      </c>
      <c r="K11" s="57">
        <f t="shared" si="1"/>
        <v>22.947847483025921</v>
      </c>
      <c r="L11" s="57"/>
    </row>
    <row r="12" spans="2:12" ht="51" x14ac:dyDescent="0.25">
      <c r="B12" s="9"/>
      <c r="C12" s="9"/>
      <c r="D12" s="9"/>
      <c r="E12" s="26">
        <v>5445</v>
      </c>
      <c r="F12" s="26" t="s">
        <v>115</v>
      </c>
      <c r="G12" s="55">
        <v>2702.65</v>
      </c>
      <c r="H12" s="55"/>
      <c r="I12" s="56"/>
      <c r="J12" s="57">
        <v>620.20000000000005</v>
      </c>
      <c r="K12" s="57">
        <f t="shared" si="1"/>
        <v>22.947847483025921</v>
      </c>
      <c r="L12" s="57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1"/>
  <sheetViews>
    <sheetView workbookViewId="0">
      <selection activeCell="B2" sqref="B2:H2"/>
    </sheetView>
  </sheetViews>
  <sheetFormatPr defaultRowHeight="15" x14ac:dyDescent="0.25"/>
  <cols>
    <col min="2" max="2" width="37.7109375" customWidth="1"/>
    <col min="3" max="3" width="25.28515625" customWidth="1"/>
    <col min="4" max="4" width="25.28515625" hidden="1" customWidth="1"/>
    <col min="5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87" t="s">
        <v>36</v>
      </c>
      <c r="C2" s="87"/>
      <c r="D2" s="87"/>
      <c r="E2" s="87"/>
      <c r="F2" s="87"/>
      <c r="G2" s="87"/>
      <c r="H2" s="87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6" t="s">
        <v>6</v>
      </c>
      <c r="C4" s="36" t="s">
        <v>196</v>
      </c>
      <c r="D4" s="36" t="s">
        <v>42</v>
      </c>
      <c r="E4" s="1" t="s">
        <v>192</v>
      </c>
      <c r="F4" s="36" t="s">
        <v>191</v>
      </c>
      <c r="G4" s="36" t="s">
        <v>15</v>
      </c>
      <c r="H4" s="36" t="s">
        <v>41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17</v>
      </c>
      <c r="H5" s="36" t="s">
        <v>18</v>
      </c>
    </row>
    <row r="6" spans="2:8" x14ac:dyDescent="0.25">
      <c r="B6" s="5" t="s">
        <v>37</v>
      </c>
      <c r="C6" s="55">
        <v>0</v>
      </c>
      <c r="D6" s="55"/>
      <c r="E6" s="56">
        <v>0</v>
      </c>
      <c r="F6" s="57">
        <v>0</v>
      </c>
      <c r="G6" s="57"/>
      <c r="H6" s="57"/>
    </row>
    <row r="7" spans="2:8" x14ac:dyDescent="0.25">
      <c r="B7" s="5" t="s">
        <v>31</v>
      </c>
      <c r="C7" s="55">
        <v>0</v>
      </c>
      <c r="D7" s="55"/>
      <c r="E7" s="55">
        <v>0</v>
      </c>
      <c r="F7" s="57">
        <v>0</v>
      </c>
      <c r="G7" s="57"/>
      <c r="H7" s="57"/>
    </row>
    <row r="8" spans="2:8" x14ac:dyDescent="0.25">
      <c r="B8" s="29" t="s">
        <v>30</v>
      </c>
      <c r="C8" s="55">
        <v>0</v>
      </c>
      <c r="D8" s="55"/>
      <c r="E8" s="55">
        <v>0</v>
      </c>
      <c r="F8" s="57">
        <v>0</v>
      </c>
      <c r="G8" s="57"/>
      <c r="H8" s="57"/>
    </row>
    <row r="9" spans="2:8" ht="15.75" customHeight="1" x14ac:dyDescent="0.25">
      <c r="B9" s="5" t="s">
        <v>38</v>
      </c>
      <c r="C9" s="55">
        <f>C10</f>
        <v>2702.65</v>
      </c>
      <c r="D9" s="55"/>
      <c r="E9" s="56">
        <f>E10</f>
        <v>621</v>
      </c>
      <c r="F9" s="57">
        <v>620.20000000000005</v>
      </c>
      <c r="G9" s="57">
        <f>F9/C9*100</f>
        <v>22.947847483025921</v>
      </c>
      <c r="H9" s="57">
        <f>F9/E9*100</f>
        <v>99.871175523349436</v>
      </c>
    </row>
    <row r="10" spans="2:8" ht="15.75" customHeight="1" x14ac:dyDescent="0.25">
      <c r="B10" s="5" t="s">
        <v>31</v>
      </c>
      <c r="C10" s="55">
        <f>C11</f>
        <v>2702.65</v>
      </c>
      <c r="D10" s="55"/>
      <c r="E10" s="55">
        <f>E11</f>
        <v>621</v>
      </c>
      <c r="F10" s="57">
        <v>620.20000000000005</v>
      </c>
      <c r="G10" s="57">
        <f t="shared" ref="G10:G11" si="0">F10/C10*100</f>
        <v>22.947847483025921</v>
      </c>
      <c r="H10" s="57">
        <f t="shared" ref="H10:H11" si="1">F10/E10*100</f>
        <v>99.871175523349436</v>
      </c>
    </row>
    <row r="11" spans="2:8" x14ac:dyDescent="0.25">
      <c r="B11" s="29" t="s">
        <v>30</v>
      </c>
      <c r="C11" s="55">
        <v>2702.65</v>
      </c>
      <c r="D11" s="55"/>
      <c r="E11" s="55">
        <v>621</v>
      </c>
      <c r="F11" s="57">
        <v>620.20000000000005</v>
      </c>
      <c r="G11" s="57">
        <f t="shared" si="0"/>
        <v>22.947847483025921</v>
      </c>
      <c r="H11" s="57">
        <f t="shared" si="1"/>
        <v>99.871175523349436</v>
      </c>
    </row>
  </sheetData>
  <mergeCells count="1">
    <mergeCell ref="B2:H2"/>
  </mergeCells>
  <pageMargins left="0.7" right="0.7" top="0.75" bottom="0.75" header="0.3" footer="0.3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160"/>
  <sheetViews>
    <sheetView workbookViewId="0">
      <selection activeCell="B2" sqref="B2:I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6" width="25.28515625" hidden="1" customWidth="1"/>
    <col min="7" max="8" width="25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87" t="s">
        <v>10</v>
      </c>
      <c r="C2" s="122"/>
      <c r="D2" s="122"/>
      <c r="E2" s="122"/>
      <c r="F2" s="122"/>
      <c r="G2" s="122"/>
      <c r="H2" s="122"/>
      <c r="I2" s="122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23" t="s">
        <v>59</v>
      </c>
      <c r="C4" s="123"/>
      <c r="D4" s="123"/>
      <c r="E4" s="123"/>
      <c r="F4" s="123"/>
      <c r="G4" s="123"/>
      <c r="H4" s="123"/>
      <c r="I4" s="123"/>
    </row>
    <row r="5" spans="2:9" ht="18" x14ac:dyDescent="0.25">
      <c r="B5" s="2"/>
      <c r="C5" s="2"/>
      <c r="D5" s="2"/>
      <c r="E5" s="2"/>
      <c r="F5" s="2"/>
      <c r="G5" s="2"/>
      <c r="H5" s="2"/>
      <c r="I5" s="3"/>
    </row>
    <row r="6" spans="2:9" ht="25.5" x14ac:dyDescent="0.25">
      <c r="B6" s="113" t="s">
        <v>6</v>
      </c>
      <c r="C6" s="114"/>
      <c r="D6" s="114"/>
      <c r="E6" s="115"/>
      <c r="F6" s="36" t="s">
        <v>42</v>
      </c>
      <c r="G6" s="1" t="s">
        <v>192</v>
      </c>
      <c r="H6" s="36" t="s">
        <v>197</v>
      </c>
      <c r="I6" s="36" t="s">
        <v>41</v>
      </c>
    </row>
    <row r="7" spans="2:9" s="25" customFormat="1" ht="11.25" x14ac:dyDescent="0.2">
      <c r="B7" s="124">
        <v>1</v>
      </c>
      <c r="C7" s="125"/>
      <c r="D7" s="125"/>
      <c r="E7" s="126"/>
      <c r="F7" s="37">
        <v>2</v>
      </c>
      <c r="G7" s="37">
        <v>3</v>
      </c>
      <c r="H7" s="37">
        <v>4</v>
      </c>
      <c r="I7" s="37" t="s">
        <v>40</v>
      </c>
    </row>
    <row r="8" spans="2:9" s="40" customFormat="1" x14ac:dyDescent="0.25">
      <c r="B8" s="116">
        <v>33771</v>
      </c>
      <c r="C8" s="117"/>
      <c r="D8" s="118"/>
      <c r="E8" s="49" t="s">
        <v>61</v>
      </c>
      <c r="F8" s="41"/>
      <c r="G8" s="53">
        <v>732398</v>
      </c>
      <c r="H8" s="53">
        <v>720604.64</v>
      </c>
      <c r="I8" s="54">
        <f>H8/G8*100</f>
        <v>98.389760758494702</v>
      </c>
    </row>
    <row r="9" spans="2:9" s="40" customFormat="1" x14ac:dyDescent="0.25">
      <c r="B9" s="116">
        <v>4</v>
      </c>
      <c r="C9" s="117"/>
      <c r="D9" s="118"/>
      <c r="E9" s="49" t="s">
        <v>61</v>
      </c>
      <c r="F9" s="41"/>
      <c r="G9" s="53">
        <v>732398</v>
      </c>
      <c r="H9" s="53">
        <v>720604.64</v>
      </c>
      <c r="I9" s="54">
        <f t="shared" ref="I9:I76" si="0">H9/G9*100</f>
        <v>98.389760758494702</v>
      </c>
    </row>
    <row r="10" spans="2:9" s="40" customFormat="1" x14ac:dyDescent="0.25">
      <c r="B10" s="119">
        <v>11</v>
      </c>
      <c r="C10" s="120"/>
      <c r="D10" s="121"/>
      <c r="E10" s="42" t="s">
        <v>62</v>
      </c>
      <c r="F10" s="41"/>
      <c r="G10" s="50">
        <v>584638</v>
      </c>
      <c r="H10" s="50">
        <v>579195.34</v>
      </c>
      <c r="I10" s="52">
        <f t="shared" si="0"/>
        <v>99.0690546970946</v>
      </c>
    </row>
    <row r="11" spans="2:9" s="40" customFormat="1" x14ac:dyDescent="0.25">
      <c r="B11" s="43">
        <v>31</v>
      </c>
      <c r="C11" s="44"/>
      <c r="D11" s="39"/>
      <c r="E11" s="45" t="s">
        <v>69</v>
      </c>
      <c r="F11" s="41"/>
      <c r="G11" s="50">
        <v>20364</v>
      </c>
      <c r="H11" s="50">
        <v>18576.12</v>
      </c>
      <c r="I11" s="52">
        <f>H11/G11*100</f>
        <v>91.220388921626395</v>
      </c>
    </row>
    <row r="12" spans="2:9" s="40" customFormat="1" x14ac:dyDescent="0.25">
      <c r="B12" s="43">
        <v>44</v>
      </c>
      <c r="C12" s="44"/>
      <c r="D12" s="39"/>
      <c r="E12" s="45" t="s">
        <v>68</v>
      </c>
      <c r="F12" s="41"/>
      <c r="G12" s="50">
        <v>5900</v>
      </c>
      <c r="H12" s="50">
        <v>1346.51</v>
      </c>
      <c r="I12" s="52">
        <f>H12/G12*100</f>
        <v>22.822203389830509</v>
      </c>
    </row>
    <row r="13" spans="2:9" s="40" customFormat="1" x14ac:dyDescent="0.25">
      <c r="B13" s="43">
        <v>51</v>
      </c>
      <c r="C13" s="44"/>
      <c r="D13" s="39"/>
      <c r="E13" s="45" t="s">
        <v>71</v>
      </c>
      <c r="F13" s="41"/>
      <c r="G13" s="50">
        <v>100368</v>
      </c>
      <c r="H13" s="50">
        <v>100363.99</v>
      </c>
      <c r="I13" s="52">
        <f t="shared" si="0"/>
        <v>99.99600470269408</v>
      </c>
    </row>
    <row r="14" spans="2:9" s="40" customFormat="1" x14ac:dyDescent="0.25">
      <c r="B14" s="78">
        <v>52</v>
      </c>
      <c r="C14" s="79"/>
      <c r="D14" s="80"/>
      <c r="E14" s="45" t="s">
        <v>110</v>
      </c>
      <c r="F14" s="41"/>
      <c r="G14" s="50">
        <v>3983</v>
      </c>
      <c r="H14" s="50">
        <v>3981.68</v>
      </c>
      <c r="I14" s="52">
        <f t="shared" si="0"/>
        <v>99.966859151393422</v>
      </c>
    </row>
    <row r="15" spans="2:9" s="40" customFormat="1" x14ac:dyDescent="0.25">
      <c r="B15" s="43">
        <v>53</v>
      </c>
      <c r="C15" s="44"/>
      <c r="D15" s="39"/>
      <c r="E15" s="45" t="s">
        <v>70</v>
      </c>
      <c r="F15" s="41"/>
      <c r="G15" s="50">
        <v>14069</v>
      </c>
      <c r="H15" s="50">
        <v>14065</v>
      </c>
      <c r="I15" s="52">
        <f t="shared" si="0"/>
        <v>99.971568697135552</v>
      </c>
    </row>
    <row r="16" spans="2:9" s="40" customFormat="1" x14ac:dyDescent="0.25">
      <c r="B16" s="43">
        <v>56</v>
      </c>
      <c r="C16" s="44"/>
      <c r="D16" s="39"/>
      <c r="E16" s="45" t="s">
        <v>113</v>
      </c>
      <c r="F16" s="41"/>
      <c r="G16" s="50">
        <v>1576</v>
      </c>
      <c r="H16" s="50">
        <v>1576</v>
      </c>
      <c r="I16" s="52">
        <f>H16/G16*100</f>
        <v>100</v>
      </c>
    </row>
    <row r="17" spans="2:9" s="40" customFormat="1" x14ac:dyDescent="0.25">
      <c r="B17" s="127">
        <v>61</v>
      </c>
      <c r="C17" s="127"/>
      <c r="D17" s="127"/>
      <c r="E17" s="42" t="s">
        <v>67</v>
      </c>
      <c r="F17" s="41"/>
      <c r="G17" s="50">
        <v>1500</v>
      </c>
      <c r="H17" s="50">
        <v>1500</v>
      </c>
      <c r="I17" s="52">
        <f>H17/G17*100</f>
        <v>100</v>
      </c>
    </row>
    <row r="18" spans="2:9" s="40" customFormat="1" x14ac:dyDescent="0.25">
      <c r="B18" s="116">
        <v>152001</v>
      </c>
      <c r="C18" s="117"/>
      <c r="D18" s="118"/>
      <c r="E18" s="49" t="s">
        <v>63</v>
      </c>
      <c r="F18" s="41"/>
      <c r="G18" s="53">
        <f>G19+G52</f>
        <v>732398</v>
      </c>
      <c r="H18" s="53">
        <f>H19+H52</f>
        <v>720604.64</v>
      </c>
      <c r="I18" s="54">
        <f t="shared" si="0"/>
        <v>98.389760758494702</v>
      </c>
    </row>
    <row r="19" spans="2:9" s="40" customFormat="1" x14ac:dyDescent="0.25">
      <c r="B19" s="116">
        <v>15200101</v>
      </c>
      <c r="C19" s="117"/>
      <c r="D19" s="118"/>
      <c r="E19" s="49" t="s">
        <v>64</v>
      </c>
      <c r="F19" s="41"/>
      <c r="G19" s="53">
        <f>G20</f>
        <v>515716</v>
      </c>
      <c r="H19" s="53">
        <f>H20</f>
        <v>513950.59</v>
      </c>
      <c r="I19" s="54">
        <f t="shared" si="0"/>
        <v>99.657677869214851</v>
      </c>
    </row>
    <row r="20" spans="2:9" s="40" customFormat="1" x14ac:dyDescent="0.25">
      <c r="B20" s="43">
        <v>11</v>
      </c>
      <c r="C20" s="44"/>
      <c r="D20" s="39"/>
      <c r="E20" s="45" t="s">
        <v>62</v>
      </c>
      <c r="F20" s="41"/>
      <c r="G20" s="50">
        <v>515716</v>
      </c>
      <c r="H20" s="50">
        <f>H21+H26+H45+H48+H50</f>
        <v>513950.59</v>
      </c>
      <c r="I20" s="52">
        <f t="shared" si="0"/>
        <v>99.657677869214851</v>
      </c>
    </row>
    <row r="21" spans="2:9" s="40" customFormat="1" x14ac:dyDescent="0.25">
      <c r="B21" s="43"/>
      <c r="C21" s="44">
        <v>31</v>
      </c>
      <c r="D21" s="39"/>
      <c r="E21" s="45" t="s">
        <v>65</v>
      </c>
      <c r="F21" s="41"/>
      <c r="G21" s="50">
        <v>436161</v>
      </c>
      <c r="H21" s="50">
        <f>H22+H24+H25+H23</f>
        <v>435948.59</v>
      </c>
      <c r="I21" s="52">
        <f t="shared" si="0"/>
        <v>99.951300093314174</v>
      </c>
    </row>
    <row r="22" spans="2:9" s="40" customFormat="1" x14ac:dyDescent="0.25">
      <c r="B22" s="43"/>
      <c r="C22" s="44"/>
      <c r="D22" s="39">
        <v>3111</v>
      </c>
      <c r="E22" s="45" t="s">
        <v>66</v>
      </c>
      <c r="F22" s="41"/>
      <c r="G22" s="50"/>
      <c r="H22" s="50">
        <v>336189.31</v>
      </c>
      <c r="I22" s="52"/>
    </row>
    <row r="23" spans="2:9" s="40" customFormat="1" x14ac:dyDescent="0.25">
      <c r="B23" s="43"/>
      <c r="C23" s="44"/>
      <c r="D23" s="39">
        <v>3113</v>
      </c>
      <c r="E23" s="45" t="s">
        <v>72</v>
      </c>
      <c r="F23" s="41"/>
      <c r="G23" s="50"/>
      <c r="H23" s="50">
        <v>3181.48</v>
      </c>
      <c r="I23" s="52"/>
    </row>
    <row r="24" spans="2:9" s="40" customFormat="1" x14ac:dyDescent="0.25">
      <c r="B24" s="43"/>
      <c r="C24" s="44"/>
      <c r="D24" s="39">
        <v>3121</v>
      </c>
      <c r="E24" s="45" t="s">
        <v>73</v>
      </c>
      <c r="F24" s="41"/>
      <c r="G24" s="50"/>
      <c r="H24" s="50">
        <v>40581.65</v>
      </c>
      <c r="I24" s="52"/>
    </row>
    <row r="25" spans="2:9" s="48" customFormat="1" ht="25.5" x14ac:dyDescent="0.25">
      <c r="B25" s="43"/>
      <c r="C25" s="44"/>
      <c r="D25" s="39">
        <v>3132</v>
      </c>
      <c r="E25" s="46" t="s">
        <v>74</v>
      </c>
      <c r="F25" s="47"/>
      <c r="G25" s="51"/>
      <c r="H25" s="51">
        <v>55996.15</v>
      </c>
      <c r="I25" s="52"/>
    </row>
    <row r="26" spans="2:9" s="40" customFormat="1" x14ac:dyDescent="0.25">
      <c r="B26" s="43"/>
      <c r="C26" s="44">
        <v>32</v>
      </c>
      <c r="D26" s="39"/>
      <c r="E26" s="45" t="s">
        <v>75</v>
      </c>
      <c r="F26" s="41"/>
      <c r="G26" s="50">
        <v>78354</v>
      </c>
      <c r="H26" s="50">
        <f>H27+H28+H29+H30+H31+H32+H33+H34+H35+H36+H37+H38+H39+H40+H41+H42+H43+H44</f>
        <v>76820.050000000017</v>
      </c>
      <c r="I26" s="52">
        <f t="shared" si="0"/>
        <v>98.042282461648426</v>
      </c>
    </row>
    <row r="27" spans="2:9" s="40" customFormat="1" x14ac:dyDescent="0.25">
      <c r="B27" s="43"/>
      <c r="C27" s="44"/>
      <c r="D27" s="39">
        <v>3211</v>
      </c>
      <c r="E27" s="45" t="s">
        <v>76</v>
      </c>
      <c r="F27" s="41"/>
      <c r="G27" s="50"/>
      <c r="H27" s="50">
        <v>835.72</v>
      </c>
      <c r="I27" s="52"/>
    </row>
    <row r="28" spans="2:9" s="48" customFormat="1" ht="25.5" x14ac:dyDescent="0.25">
      <c r="B28" s="43"/>
      <c r="C28" s="44"/>
      <c r="D28" s="39">
        <v>3212</v>
      </c>
      <c r="E28" s="46" t="s">
        <v>77</v>
      </c>
      <c r="F28" s="47"/>
      <c r="G28" s="51"/>
      <c r="H28" s="51">
        <v>8222</v>
      </c>
      <c r="I28" s="52"/>
    </row>
    <row r="29" spans="2:9" s="48" customFormat="1" ht="25.5" x14ac:dyDescent="0.25">
      <c r="B29" s="43"/>
      <c r="C29" s="44"/>
      <c r="D29" s="39">
        <v>3213</v>
      </c>
      <c r="E29" s="46" t="s">
        <v>78</v>
      </c>
      <c r="F29" s="47"/>
      <c r="G29" s="51"/>
      <c r="H29" s="51">
        <v>665.09</v>
      </c>
      <c r="I29" s="52"/>
    </row>
    <row r="30" spans="2:9" s="48" customFormat="1" ht="25.5" x14ac:dyDescent="0.25">
      <c r="B30" s="43"/>
      <c r="C30" s="44"/>
      <c r="D30" s="39">
        <v>3221</v>
      </c>
      <c r="E30" s="46" t="s">
        <v>79</v>
      </c>
      <c r="F30" s="47"/>
      <c r="G30" s="51"/>
      <c r="H30" s="51">
        <v>5767.71</v>
      </c>
      <c r="I30" s="52"/>
    </row>
    <row r="31" spans="2:9" s="40" customFormat="1" x14ac:dyDescent="0.25">
      <c r="B31" s="43"/>
      <c r="C31" s="44"/>
      <c r="D31" s="39">
        <v>3223</v>
      </c>
      <c r="E31" s="45" t="s">
        <v>80</v>
      </c>
      <c r="F31" s="41"/>
      <c r="G31" s="50"/>
      <c r="H31" s="50">
        <v>28471.39</v>
      </c>
      <c r="I31" s="52"/>
    </row>
    <row r="32" spans="2:9" s="48" customFormat="1" ht="25.5" x14ac:dyDescent="0.25">
      <c r="B32" s="43"/>
      <c r="C32" s="44"/>
      <c r="D32" s="39">
        <v>3224</v>
      </c>
      <c r="E32" s="46" t="s">
        <v>81</v>
      </c>
      <c r="F32" s="47"/>
      <c r="G32" s="51"/>
      <c r="H32" s="51">
        <v>948.97</v>
      </c>
      <c r="I32" s="52"/>
    </row>
    <row r="33" spans="2:9" s="40" customFormat="1" x14ac:dyDescent="0.25">
      <c r="B33" s="43"/>
      <c r="C33" s="44"/>
      <c r="D33" s="39">
        <v>3225</v>
      </c>
      <c r="E33" s="45" t="s">
        <v>82</v>
      </c>
      <c r="F33" s="41"/>
      <c r="G33" s="50"/>
      <c r="H33" s="50">
        <v>447.21</v>
      </c>
      <c r="I33" s="52"/>
    </row>
    <row r="34" spans="2:9" s="40" customFormat="1" x14ac:dyDescent="0.25">
      <c r="B34" s="43"/>
      <c r="C34" s="44"/>
      <c r="D34" s="39">
        <v>3231</v>
      </c>
      <c r="E34" s="45" t="s">
        <v>83</v>
      </c>
      <c r="F34" s="41"/>
      <c r="G34" s="50"/>
      <c r="H34" s="50">
        <v>4471.28</v>
      </c>
      <c r="I34" s="52"/>
    </row>
    <row r="35" spans="2:9" s="48" customFormat="1" ht="25.5" x14ac:dyDescent="0.25">
      <c r="B35" s="43"/>
      <c r="C35" s="44"/>
      <c r="D35" s="39">
        <v>3232</v>
      </c>
      <c r="E35" s="46" t="s">
        <v>84</v>
      </c>
      <c r="F35" s="47"/>
      <c r="G35" s="51"/>
      <c r="H35" s="51">
        <v>4063.42</v>
      </c>
      <c r="I35" s="52"/>
    </row>
    <row r="36" spans="2:9" s="40" customFormat="1" x14ac:dyDescent="0.25">
      <c r="B36" s="43"/>
      <c r="C36" s="44"/>
      <c r="D36" s="39">
        <v>3234</v>
      </c>
      <c r="E36" s="45" t="s">
        <v>85</v>
      </c>
      <c r="F36" s="41"/>
      <c r="G36" s="50"/>
      <c r="H36" s="50">
        <v>3775.94</v>
      </c>
      <c r="I36" s="52"/>
    </row>
    <row r="37" spans="2:9" s="40" customFormat="1" x14ac:dyDescent="0.25">
      <c r="B37" s="43"/>
      <c r="C37" s="44"/>
      <c r="D37" s="39">
        <v>3235</v>
      </c>
      <c r="E37" s="45" t="s">
        <v>86</v>
      </c>
      <c r="F37" s="41"/>
      <c r="G37" s="50"/>
      <c r="H37" s="50">
        <v>244.05</v>
      </c>
      <c r="I37" s="52"/>
    </row>
    <row r="38" spans="2:9" s="48" customFormat="1" ht="25.5" x14ac:dyDescent="0.25">
      <c r="B38" s="43"/>
      <c r="C38" s="44"/>
      <c r="D38" s="39">
        <v>3236</v>
      </c>
      <c r="E38" s="46" t="s">
        <v>87</v>
      </c>
      <c r="F38" s="47"/>
      <c r="G38" s="51"/>
      <c r="H38" s="51">
        <v>2667.73</v>
      </c>
      <c r="I38" s="52"/>
    </row>
    <row r="39" spans="2:9" s="40" customFormat="1" x14ac:dyDescent="0.25">
      <c r="B39" s="43"/>
      <c r="C39" s="44"/>
      <c r="D39" s="39">
        <v>3237</v>
      </c>
      <c r="E39" s="45" t="s">
        <v>88</v>
      </c>
      <c r="F39" s="41"/>
      <c r="G39" s="50"/>
      <c r="H39" s="50">
        <v>612.54999999999995</v>
      </c>
      <c r="I39" s="52"/>
    </row>
    <row r="40" spans="2:9" s="40" customFormat="1" x14ac:dyDescent="0.25">
      <c r="B40" s="43"/>
      <c r="C40" s="44"/>
      <c r="D40" s="39">
        <v>3238</v>
      </c>
      <c r="E40" s="45" t="s">
        <v>89</v>
      </c>
      <c r="F40" s="41"/>
      <c r="G40" s="50"/>
      <c r="H40" s="50">
        <v>3644.42</v>
      </c>
      <c r="I40" s="52"/>
    </row>
    <row r="41" spans="2:9" s="40" customFormat="1" x14ac:dyDescent="0.25">
      <c r="B41" s="43"/>
      <c r="C41" s="44"/>
      <c r="D41" s="39">
        <v>3239</v>
      </c>
      <c r="E41" s="45" t="s">
        <v>90</v>
      </c>
      <c r="F41" s="41"/>
      <c r="G41" s="50"/>
      <c r="H41" s="50">
        <v>3723.69</v>
      </c>
      <c r="I41" s="52"/>
    </row>
    <row r="42" spans="2:9" s="40" customFormat="1" x14ac:dyDescent="0.25">
      <c r="B42" s="43"/>
      <c r="C42" s="44"/>
      <c r="D42" s="39">
        <v>3292</v>
      </c>
      <c r="E42" s="45" t="s">
        <v>91</v>
      </c>
      <c r="F42" s="41"/>
      <c r="G42" s="50"/>
      <c r="H42" s="50">
        <v>7109.91</v>
      </c>
      <c r="I42" s="52"/>
    </row>
    <row r="43" spans="2:9" s="40" customFormat="1" x14ac:dyDescent="0.25">
      <c r="B43" s="43"/>
      <c r="C43" s="44"/>
      <c r="D43" s="39">
        <v>3293</v>
      </c>
      <c r="E43" s="45" t="s">
        <v>92</v>
      </c>
      <c r="F43" s="41"/>
      <c r="G43" s="50"/>
      <c r="H43" s="50">
        <v>810.5</v>
      </c>
      <c r="I43" s="52"/>
    </row>
    <row r="44" spans="2:9" s="40" customFormat="1" x14ac:dyDescent="0.25">
      <c r="B44" s="43"/>
      <c r="C44" s="44"/>
      <c r="D44" s="39">
        <v>3295</v>
      </c>
      <c r="E44" s="45" t="s">
        <v>93</v>
      </c>
      <c r="F44" s="41"/>
      <c r="G44" s="50"/>
      <c r="H44" s="50">
        <v>338.47</v>
      </c>
      <c r="I44" s="52"/>
    </row>
    <row r="45" spans="2:9" s="40" customFormat="1" x14ac:dyDescent="0.25">
      <c r="B45" s="43"/>
      <c r="C45" s="44">
        <v>34</v>
      </c>
      <c r="D45" s="39"/>
      <c r="E45" s="45" t="s">
        <v>94</v>
      </c>
      <c r="F45" s="41"/>
      <c r="G45" s="50">
        <v>205</v>
      </c>
      <c r="H45" s="50">
        <f>H46+H47</f>
        <v>186.84</v>
      </c>
      <c r="I45" s="52">
        <f t="shared" si="0"/>
        <v>91.141463414634146</v>
      </c>
    </row>
    <row r="46" spans="2:9" s="48" customFormat="1" ht="51" x14ac:dyDescent="0.25">
      <c r="B46" s="43"/>
      <c r="C46" s="44"/>
      <c r="D46" s="39">
        <v>3423</v>
      </c>
      <c r="E46" s="46" t="s">
        <v>95</v>
      </c>
      <c r="F46" s="47"/>
      <c r="G46" s="51"/>
      <c r="H46" s="51">
        <v>5</v>
      </c>
      <c r="I46" s="52"/>
    </row>
    <row r="47" spans="2:9" s="40" customFormat="1" x14ac:dyDescent="0.25">
      <c r="B47" s="43"/>
      <c r="C47" s="44"/>
      <c r="D47" s="39">
        <v>3433</v>
      </c>
      <c r="E47" s="45" t="s">
        <v>96</v>
      </c>
      <c r="F47" s="41"/>
      <c r="G47" s="50"/>
      <c r="H47" s="50">
        <v>181.84</v>
      </c>
      <c r="I47" s="52"/>
    </row>
    <row r="48" spans="2:9" s="48" customFormat="1" ht="25.5" x14ac:dyDescent="0.25">
      <c r="B48" s="43"/>
      <c r="C48" s="44">
        <v>42</v>
      </c>
      <c r="D48" s="39"/>
      <c r="E48" s="46" t="s">
        <v>97</v>
      </c>
      <c r="F48" s="47"/>
      <c r="G48" s="51">
        <v>375</v>
      </c>
      <c r="H48" s="51">
        <f>H49</f>
        <v>374.91</v>
      </c>
      <c r="I48" s="52">
        <f t="shared" si="0"/>
        <v>99.976000000000013</v>
      </c>
    </row>
    <row r="49" spans="2:9" s="40" customFormat="1" x14ac:dyDescent="0.25">
      <c r="B49" s="43"/>
      <c r="C49" s="44"/>
      <c r="D49" s="39">
        <v>4221</v>
      </c>
      <c r="E49" s="45" t="s">
        <v>98</v>
      </c>
      <c r="F49" s="41"/>
      <c r="G49" s="50"/>
      <c r="H49" s="50">
        <v>374.91</v>
      </c>
      <c r="I49" s="52"/>
    </row>
    <row r="50" spans="2:9" s="48" customFormat="1" ht="25.5" x14ac:dyDescent="0.25">
      <c r="B50" s="43"/>
      <c r="C50" s="44">
        <v>54</v>
      </c>
      <c r="D50" s="39"/>
      <c r="E50" s="46" t="s">
        <v>99</v>
      </c>
      <c r="F50" s="47"/>
      <c r="G50" s="51">
        <v>621</v>
      </c>
      <c r="H50" s="51">
        <f>H51</f>
        <v>620.20000000000005</v>
      </c>
      <c r="I50" s="52">
        <f t="shared" si="0"/>
        <v>99.871175523349436</v>
      </c>
    </row>
    <row r="51" spans="2:9" s="48" customFormat="1" ht="51" x14ac:dyDescent="0.25">
      <c r="B51" s="43"/>
      <c r="C51" s="44"/>
      <c r="D51" s="39">
        <v>5445</v>
      </c>
      <c r="E51" s="46" t="s">
        <v>100</v>
      </c>
      <c r="F51" s="47"/>
      <c r="G51" s="51"/>
      <c r="H51" s="51">
        <v>620.20000000000005</v>
      </c>
      <c r="I51" s="52"/>
    </row>
    <row r="52" spans="2:9" s="40" customFormat="1" ht="25.5" x14ac:dyDescent="0.25">
      <c r="B52" s="116">
        <v>152002</v>
      </c>
      <c r="C52" s="117"/>
      <c r="D52" s="118"/>
      <c r="E52" s="49" t="s">
        <v>101</v>
      </c>
      <c r="F52" s="41"/>
      <c r="G52" s="53">
        <f>G53+G74+G78+G113+G140+G153</f>
        <v>216682</v>
      </c>
      <c r="H52" s="53">
        <f>H53+H74+H78+H113+H140+H153</f>
        <v>206654.05000000002</v>
      </c>
      <c r="I52" s="54">
        <f t="shared" si="0"/>
        <v>95.372042901579277</v>
      </c>
    </row>
    <row r="53" spans="2:9" s="40" customFormat="1" ht="25.5" x14ac:dyDescent="0.25">
      <c r="B53" s="116">
        <v>15200201</v>
      </c>
      <c r="C53" s="117"/>
      <c r="D53" s="118"/>
      <c r="E53" s="49" t="s">
        <v>101</v>
      </c>
      <c r="F53" s="41"/>
      <c r="G53" s="53">
        <f>G54+G63+G68+G71</f>
        <v>41355</v>
      </c>
      <c r="H53" s="53">
        <f>H54+H68+H71</f>
        <v>41279.86</v>
      </c>
      <c r="I53" s="54">
        <f t="shared" si="0"/>
        <v>99.818304920807648</v>
      </c>
    </row>
    <row r="54" spans="2:9" s="40" customFormat="1" x14ac:dyDescent="0.25">
      <c r="B54" s="119">
        <v>11</v>
      </c>
      <c r="C54" s="120"/>
      <c r="D54" s="121"/>
      <c r="E54" s="39" t="s">
        <v>62</v>
      </c>
      <c r="F54" s="41"/>
      <c r="G54" s="50">
        <f>G55</f>
        <v>18887</v>
      </c>
      <c r="H54" s="50">
        <f>H55+H63</f>
        <v>39272.160000000003</v>
      </c>
      <c r="I54" s="52">
        <f t="shared" si="0"/>
        <v>207.93222851696936</v>
      </c>
    </row>
    <row r="55" spans="2:9" s="40" customFormat="1" x14ac:dyDescent="0.25">
      <c r="B55" s="43"/>
      <c r="C55" s="44">
        <v>32</v>
      </c>
      <c r="D55" s="39"/>
      <c r="E55" s="45" t="s">
        <v>75</v>
      </c>
      <c r="F55" s="41"/>
      <c r="G55" s="50">
        <v>18887</v>
      </c>
      <c r="H55" s="50">
        <f>H56+H57+H58+H59+H60+H61+H62</f>
        <v>18880.939999999999</v>
      </c>
      <c r="I55" s="52">
        <f t="shared" si="0"/>
        <v>99.967914438502675</v>
      </c>
    </row>
    <row r="56" spans="2:9" s="40" customFormat="1" x14ac:dyDescent="0.25">
      <c r="B56" s="43"/>
      <c r="C56" s="44"/>
      <c r="D56" s="39">
        <v>3211</v>
      </c>
      <c r="E56" s="45" t="s">
        <v>76</v>
      </c>
      <c r="F56" s="41"/>
      <c r="G56" s="50"/>
      <c r="H56" s="50">
        <v>4806.95</v>
      </c>
      <c r="I56" s="52"/>
    </row>
    <row r="57" spans="2:9" s="48" customFormat="1" ht="25.5" x14ac:dyDescent="0.25">
      <c r="B57" s="43"/>
      <c r="C57" s="44"/>
      <c r="D57" s="39">
        <v>3213</v>
      </c>
      <c r="E57" s="46" t="s">
        <v>78</v>
      </c>
      <c r="F57" s="47"/>
      <c r="G57" s="51"/>
      <c r="H57" s="51">
        <v>105</v>
      </c>
      <c r="I57" s="52"/>
    </row>
    <row r="58" spans="2:9" s="48" customFormat="1" ht="25.5" x14ac:dyDescent="0.25">
      <c r="B58" s="43"/>
      <c r="C58" s="44"/>
      <c r="D58" s="39">
        <v>3221</v>
      </c>
      <c r="E58" s="46" t="s">
        <v>79</v>
      </c>
      <c r="F58" s="47"/>
      <c r="G58" s="51"/>
      <c r="H58" s="51">
        <v>2387.77</v>
      </c>
      <c r="I58" s="52"/>
    </row>
    <row r="59" spans="2:9" s="48" customFormat="1" ht="25.5" x14ac:dyDescent="0.25">
      <c r="B59" s="43"/>
      <c r="C59" s="44"/>
      <c r="D59" s="39">
        <v>3224</v>
      </c>
      <c r="E59" s="46" t="s">
        <v>81</v>
      </c>
      <c r="F59" s="47"/>
      <c r="G59" s="51"/>
      <c r="H59" s="51">
        <v>3719.27</v>
      </c>
      <c r="I59" s="52"/>
    </row>
    <row r="60" spans="2:9" s="48" customFormat="1" ht="25.5" x14ac:dyDescent="0.25">
      <c r="B60" s="43"/>
      <c r="C60" s="44"/>
      <c r="D60" s="39">
        <v>3232</v>
      </c>
      <c r="E60" s="46" t="s">
        <v>84</v>
      </c>
      <c r="F60" s="47"/>
      <c r="G60" s="51"/>
      <c r="H60" s="51">
        <v>2830.01</v>
      </c>
      <c r="I60" s="52"/>
    </row>
    <row r="61" spans="2:9" s="40" customFormat="1" x14ac:dyDescent="0.25">
      <c r="B61" s="43"/>
      <c r="C61" s="44"/>
      <c r="D61" s="39">
        <v>3237</v>
      </c>
      <c r="E61" s="45" t="s">
        <v>88</v>
      </c>
      <c r="F61" s="41"/>
      <c r="G61" s="50"/>
      <c r="H61" s="50">
        <v>2401.21</v>
      </c>
      <c r="I61" s="52"/>
    </row>
    <row r="62" spans="2:9" s="40" customFormat="1" x14ac:dyDescent="0.25">
      <c r="B62" s="43"/>
      <c r="C62" s="44"/>
      <c r="D62" s="39">
        <v>3239</v>
      </c>
      <c r="E62" s="45" t="s">
        <v>90</v>
      </c>
      <c r="F62" s="41"/>
      <c r="G62" s="50"/>
      <c r="H62" s="50">
        <v>2630.73</v>
      </c>
      <c r="I62" s="52"/>
    </row>
    <row r="63" spans="2:9" s="48" customFormat="1" ht="25.5" x14ac:dyDescent="0.25">
      <c r="B63" s="43"/>
      <c r="C63" s="44">
        <v>42</v>
      </c>
      <c r="D63" s="39"/>
      <c r="E63" s="46" t="s">
        <v>97</v>
      </c>
      <c r="F63" s="47"/>
      <c r="G63" s="51">
        <v>20460</v>
      </c>
      <c r="H63" s="51">
        <f>H64+H65+H66+H67</f>
        <v>20391.22</v>
      </c>
      <c r="I63" s="52">
        <f t="shared" si="0"/>
        <v>99.663831867057681</v>
      </c>
    </row>
    <row r="64" spans="2:9" s="40" customFormat="1" x14ac:dyDescent="0.25">
      <c r="B64" s="43"/>
      <c r="C64" s="44"/>
      <c r="D64" s="39">
        <v>4221</v>
      </c>
      <c r="E64" s="45" t="s">
        <v>98</v>
      </c>
      <c r="F64" s="41"/>
      <c r="G64" s="50"/>
      <c r="H64" s="50">
        <v>12346.38</v>
      </c>
      <c r="I64" s="52"/>
    </row>
    <row r="65" spans="2:9" s="40" customFormat="1" x14ac:dyDescent="0.25">
      <c r="B65" s="78"/>
      <c r="C65" s="79"/>
      <c r="D65" s="80">
        <v>4223</v>
      </c>
      <c r="E65" s="45" t="s">
        <v>198</v>
      </c>
      <c r="F65" s="41"/>
      <c r="G65" s="50"/>
      <c r="H65" s="50">
        <v>2500.08</v>
      </c>
      <c r="I65" s="52"/>
    </row>
    <row r="66" spans="2:9" s="40" customFormat="1" ht="25.5" x14ac:dyDescent="0.25">
      <c r="B66" s="43"/>
      <c r="C66" s="44"/>
      <c r="D66" s="39">
        <v>4227</v>
      </c>
      <c r="E66" s="46" t="s">
        <v>102</v>
      </c>
      <c r="F66" s="47"/>
      <c r="G66" s="51"/>
      <c r="H66" s="51">
        <v>2078.7600000000002</v>
      </c>
      <c r="I66" s="52"/>
    </row>
    <row r="67" spans="2:9" s="48" customFormat="1" ht="25.5" x14ac:dyDescent="0.25">
      <c r="B67" s="43"/>
      <c r="C67" s="44"/>
      <c r="D67" s="39">
        <v>4243</v>
      </c>
      <c r="E67" s="46" t="s">
        <v>103</v>
      </c>
      <c r="F67" s="47"/>
      <c r="G67" s="51"/>
      <c r="H67" s="51">
        <v>3466</v>
      </c>
      <c r="I67" s="52"/>
    </row>
    <row r="68" spans="2:9" s="48" customFormat="1" x14ac:dyDescent="0.25">
      <c r="B68" s="78">
        <v>31</v>
      </c>
      <c r="C68" s="79"/>
      <c r="D68" s="80"/>
      <c r="E68" s="45" t="s">
        <v>69</v>
      </c>
      <c r="F68" s="41"/>
      <c r="G68" s="50">
        <f>G69</f>
        <v>508</v>
      </c>
      <c r="H68" s="50">
        <f>H69</f>
        <v>507.7</v>
      </c>
      <c r="I68" s="52">
        <f t="shared" ref="I68:I69" si="1">H68/G68*100</f>
        <v>99.940944881889763</v>
      </c>
    </row>
    <row r="69" spans="2:9" s="48" customFormat="1" ht="25.5" x14ac:dyDescent="0.25">
      <c r="B69" s="78"/>
      <c r="C69" s="79">
        <v>42</v>
      </c>
      <c r="D69" s="80"/>
      <c r="E69" s="46" t="s">
        <v>97</v>
      </c>
      <c r="F69" s="47"/>
      <c r="G69" s="51">
        <v>508</v>
      </c>
      <c r="H69" s="51">
        <f>H70</f>
        <v>507.7</v>
      </c>
      <c r="I69" s="52">
        <f t="shared" si="1"/>
        <v>99.940944881889763</v>
      </c>
    </row>
    <row r="70" spans="2:9" s="48" customFormat="1" ht="25.5" x14ac:dyDescent="0.25">
      <c r="B70" s="78"/>
      <c r="C70" s="79"/>
      <c r="D70" s="80">
        <v>4243</v>
      </c>
      <c r="E70" s="46" t="s">
        <v>103</v>
      </c>
      <c r="F70" s="47"/>
      <c r="G70" s="51"/>
      <c r="H70" s="51">
        <v>507.7</v>
      </c>
      <c r="I70" s="52"/>
    </row>
    <row r="71" spans="2:9" s="40" customFormat="1" x14ac:dyDescent="0.25">
      <c r="B71" s="43">
        <v>61</v>
      </c>
      <c r="C71" s="44"/>
      <c r="D71" s="39"/>
      <c r="E71" s="45" t="s">
        <v>67</v>
      </c>
      <c r="F71" s="41"/>
      <c r="G71" s="50">
        <v>1500</v>
      </c>
      <c r="H71" s="50">
        <f>H72</f>
        <v>1500</v>
      </c>
      <c r="I71" s="52">
        <f t="shared" si="0"/>
        <v>100</v>
      </c>
    </row>
    <row r="72" spans="2:9" s="48" customFormat="1" ht="25.5" x14ac:dyDescent="0.25">
      <c r="B72" s="43"/>
      <c r="C72" s="44">
        <v>42</v>
      </c>
      <c r="D72" s="39"/>
      <c r="E72" s="46" t="s">
        <v>97</v>
      </c>
      <c r="F72" s="47"/>
      <c r="G72" s="51">
        <v>1500</v>
      </c>
      <c r="H72" s="51">
        <f>H73</f>
        <v>1500</v>
      </c>
      <c r="I72" s="52">
        <f t="shared" si="0"/>
        <v>100</v>
      </c>
    </row>
    <row r="73" spans="2:9" s="48" customFormat="1" ht="25.5" x14ac:dyDescent="0.25">
      <c r="B73" s="43"/>
      <c r="C73" s="44"/>
      <c r="D73" s="39">
        <v>4243</v>
      </c>
      <c r="E73" s="46" t="s">
        <v>103</v>
      </c>
      <c r="F73" s="47"/>
      <c r="G73" s="51"/>
      <c r="H73" s="51">
        <v>1500</v>
      </c>
      <c r="I73" s="52"/>
    </row>
    <row r="74" spans="2:9" s="48" customFormat="1" x14ac:dyDescent="0.25">
      <c r="B74" s="116">
        <v>15200202</v>
      </c>
      <c r="C74" s="117"/>
      <c r="D74" s="118"/>
      <c r="E74" s="49" t="s">
        <v>104</v>
      </c>
      <c r="F74" s="41"/>
      <c r="G74" s="53">
        <f>G75</f>
        <v>66354</v>
      </c>
      <c r="H74" s="53">
        <f>H75</f>
        <v>66353.75</v>
      </c>
      <c r="I74" s="54">
        <f t="shared" si="0"/>
        <v>99.999623232962591</v>
      </c>
    </row>
    <row r="75" spans="2:9" s="48" customFormat="1" x14ac:dyDescent="0.25">
      <c r="B75" s="119">
        <v>51</v>
      </c>
      <c r="C75" s="120"/>
      <c r="D75" s="121"/>
      <c r="E75" s="39" t="s">
        <v>71</v>
      </c>
      <c r="F75" s="41"/>
      <c r="G75" s="50">
        <v>66354</v>
      </c>
      <c r="H75" s="50">
        <f>H76</f>
        <v>66353.75</v>
      </c>
      <c r="I75" s="52">
        <f t="shared" si="0"/>
        <v>99.999623232962591</v>
      </c>
    </row>
    <row r="76" spans="2:9" s="48" customFormat="1" ht="25.5" x14ac:dyDescent="0.25">
      <c r="B76" s="43"/>
      <c r="C76" s="44">
        <v>45</v>
      </c>
      <c r="D76" s="39"/>
      <c r="E76" s="46" t="s">
        <v>105</v>
      </c>
      <c r="F76" s="47"/>
      <c r="G76" s="51">
        <v>66354</v>
      </c>
      <c r="H76" s="51">
        <f>H77</f>
        <v>66353.75</v>
      </c>
      <c r="I76" s="52">
        <f t="shared" si="0"/>
        <v>99.999623232962591</v>
      </c>
    </row>
    <row r="77" spans="2:9" s="48" customFormat="1" ht="25.5" x14ac:dyDescent="0.25">
      <c r="B77" s="43"/>
      <c r="C77" s="44"/>
      <c r="D77" s="39">
        <v>4521</v>
      </c>
      <c r="E77" s="46" t="s">
        <v>106</v>
      </c>
      <c r="F77" s="47"/>
      <c r="G77" s="51"/>
      <c r="H77" s="51">
        <v>66353.75</v>
      </c>
      <c r="I77" s="52"/>
    </row>
    <row r="78" spans="2:9" s="48" customFormat="1" x14ac:dyDescent="0.25">
      <c r="B78" s="116">
        <v>15200215</v>
      </c>
      <c r="C78" s="117"/>
      <c r="D78" s="118"/>
      <c r="E78" s="49" t="s">
        <v>107</v>
      </c>
      <c r="F78" s="41"/>
      <c r="G78" s="53">
        <f>G79+G87+G97+G102</f>
        <v>54204</v>
      </c>
      <c r="H78" s="53">
        <f>H79+H87+H97+H102</f>
        <v>44703.060000000005</v>
      </c>
      <c r="I78" s="54">
        <f t="shared" ref="I78:I141" si="2">H78/G78*100</f>
        <v>82.471883993801214</v>
      </c>
    </row>
    <row r="79" spans="2:9" s="48" customFormat="1" x14ac:dyDescent="0.25">
      <c r="B79" s="119">
        <v>11</v>
      </c>
      <c r="C79" s="120"/>
      <c r="D79" s="121"/>
      <c r="E79" s="39" t="s">
        <v>62</v>
      </c>
      <c r="F79" s="41"/>
      <c r="G79" s="50">
        <f>G80</f>
        <v>24673</v>
      </c>
      <c r="H79" s="50">
        <f>H80</f>
        <v>21297.25</v>
      </c>
      <c r="I79" s="52">
        <f t="shared" si="2"/>
        <v>86.318039962712277</v>
      </c>
    </row>
    <row r="80" spans="2:9" s="48" customFormat="1" x14ac:dyDescent="0.25">
      <c r="B80" s="43"/>
      <c r="C80" s="44">
        <v>32</v>
      </c>
      <c r="D80" s="39"/>
      <c r="E80" s="46" t="s">
        <v>75</v>
      </c>
      <c r="F80" s="47"/>
      <c r="G80" s="51">
        <v>24673</v>
      </c>
      <c r="H80" s="51">
        <f>H81+H82+H83+H84+H85+H86</f>
        <v>21297.25</v>
      </c>
      <c r="I80" s="52">
        <f t="shared" si="2"/>
        <v>86.318039962712277</v>
      </c>
    </row>
    <row r="81" spans="2:9" s="48" customFormat="1" ht="25.5" x14ac:dyDescent="0.25">
      <c r="B81" s="43"/>
      <c r="C81" s="44"/>
      <c r="D81" s="39">
        <v>3231</v>
      </c>
      <c r="E81" s="46" t="s">
        <v>83</v>
      </c>
      <c r="F81" s="47"/>
      <c r="G81" s="51"/>
      <c r="H81" s="51">
        <v>511.25</v>
      </c>
      <c r="I81" s="52"/>
    </row>
    <row r="82" spans="2:9" s="48" customFormat="1" x14ac:dyDescent="0.25">
      <c r="B82" s="78"/>
      <c r="C82" s="79"/>
      <c r="D82" s="80">
        <v>3235</v>
      </c>
      <c r="E82" s="46" t="s">
        <v>86</v>
      </c>
      <c r="F82" s="47"/>
      <c r="G82" s="51"/>
      <c r="H82" s="51">
        <v>685</v>
      </c>
      <c r="I82" s="52"/>
    </row>
    <row r="83" spans="2:9" s="48" customFormat="1" x14ac:dyDescent="0.25">
      <c r="B83" s="43"/>
      <c r="C83" s="44"/>
      <c r="D83" s="39">
        <v>3237</v>
      </c>
      <c r="E83" s="46" t="s">
        <v>88</v>
      </c>
      <c r="F83" s="47"/>
      <c r="G83" s="51"/>
      <c r="H83" s="51">
        <v>5747.74</v>
      </c>
      <c r="I83" s="52"/>
    </row>
    <row r="84" spans="2:9" s="48" customFormat="1" x14ac:dyDescent="0.25">
      <c r="B84" s="43"/>
      <c r="C84" s="44"/>
      <c r="D84" s="39">
        <v>3239</v>
      </c>
      <c r="E84" s="46" t="s">
        <v>90</v>
      </c>
      <c r="F84" s="47"/>
      <c r="G84" s="51"/>
      <c r="H84" s="51">
        <v>10915.76</v>
      </c>
      <c r="I84" s="52"/>
    </row>
    <row r="85" spans="2:9" s="48" customFormat="1" ht="25.5" x14ac:dyDescent="0.25">
      <c r="B85" s="43"/>
      <c r="C85" s="44"/>
      <c r="D85" s="39">
        <v>3241</v>
      </c>
      <c r="E85" s="46" t="s">
        <v>108</v>
      </c>
      <c r="F85" s="47"/>
      <c r="G85" s="51"/>
      <c r="H85" s="51">
        <v>2448.13</v>
      </c>
      <c r="I85" s="52"/>
    </row>
    <row r="86" spans="2:9" s="48" customFormat="1" x14ac:dyDescent="0.25">
      <c r="B86" s="43"/>
      <c r="C86" s="44"/>
      <c r="D86" s="39">
        <v>3292</v>
      </c>
      <c r="E86" s="46" t="s">
        <v>91</v>
      </c>
      <c r="F86" s="47"/>
      <c r="G86" s="51"/>
      <c r="H86" s="51">
        <v>989.37</v>
      </c>
      <c r="I86" s="52"/>
    </row>
    <row r="87" spans="2:9" s="48" customFormat="1" x14ac:dyDescent="0.25">
      <c r="B87" s="43">
        <v>51</v>
      </c>
      <c r="C87" s="44"/>
      <c r="D87" s="39"/>
      <c r="E87" s="46" t="s">
        <v>71</v>
      </c>
      <c r="F87" s="47"/>
      <c r="G87" s="51">
        <f>G88</f>
        <v>13541</v>
      </c>
      <c r="H87" s="51">
        <f>H88</f>
        <v>13537.72</v>
      </c>
      <c r="I87" s="52">
        <f t="shared" si="2"/>
        <v>99.975777269034779</v>
      </c>
    </row>
    <row r="88" spans="2:9" s="48" customFormat="1" x14ac:dyDescent="0.25">
      <c r="B88" s="43"/>
      <c r="C88" s="44">
        <v>32</v>
      </c>
      <c r="D88" s="39"/>
      <c r="E88" s="46" t="s">
        <v>75</v>
      </c>
      <c r="F88" s="47"/>
      <c r="G88" s="51">
        <v>13541</v>
      </c>
      <c r="H88" s="51">
        <f>H89+H90+H91+H92+H93+H94+H95+H96</f>
        <v>13537.72</v>
      </c>
      <c r="I88" s="52">
        <f t="shared" si="2"/>
        <v>99.975777269034779</v>
      </c>
    </row>
    <row r="89" spans="2:9" s="48" customFormat="1" x14ac:dyDescent="0.25">
      <c r="B89" s="43"/>
      <c r="C89" s="44"/>
      <c r="D89" s="39">
        <v>3211</v>
      </c>
      <c r="E89" s="46" t="s">
        <v>76</v>
      </c>
      <c r="F89" s="47"/>
      <c r="G89" s="51"/>
      <c r="H89" s="51">
        <v>1402.7</v>
      </c>
      <c r="I89" s="52"/>
    </row>
    <row r="90" spans="2:9" s="48" customFormat="1" x14ac:dyDescent="0.25">
      <c r="B90" s="43"/>
      <c r="C90" s="44"/>
      <c r="D90" s="39">
        <v>3223</v>
      </c>
      <c r="E90" s="46" t="s">
        <v>80</v>
      </c>
      <c r="F90" s="47"/>
      <c r="G90" s="51"/>
      <c r="H90" s="51">
        <v>101.12</v>
      </c>
      <c r="I90" s="52"/>
    </row>
    <row r="91" spans="2:9" s="48" customFormat="1" x14ac:dyDescent="0.25">
      <c r="B91" s="43"/>
      <c r="C91" s="44"/>
      <c r="D91" s="39">
        <v>3234</v>
      </c>
      <c r="E91" s="46" t="s">
        <v>85</v>
      </c>
      <c r="F91" s="47"/>
      <c r="G91" s="51"/>
      <c r="H91" s="51">
        <v>21</v>
      </c>
      <c r="I91" s="52"/>
    </row>
    <row r="92" spans="2:9" s="48" customFormat="1" x14ac:dyDescent="0.25">
      <c r="B92" s="43"/>
      <c r="C92" s="44"/>
      <c r="D92" s="39">
        <v>3237</v>
      </c>
      <c r="E92" s="46" t="s">
        <v>88</v>
      </c>
      <c r="F92" s="47"/>
      <c r="G92" s="51"/>
      <c r="H92" s="51">
        <v>4957.7299999999996</v>
      </c>
      <c r="I92" s="52"/>
    </row>
    <row r="93" spans="2:9" s="48" customFormat="1" x14ac:dyDescent="0.25">
      <c r="B93" s="43"/>
      <c r="C93" s="44"/>
      <c r="D93" s="39">
        <v>3239</v>
      </c>
      <c r="E93" s="46" t="s">
        <v>90</v>
      </c>
      <c r="F93" s="47"/>
      <c r="G93" s="51"/>
      <c r="H93" s="51">
        <v>6228.83</v>
      </c>
      <c r="I93" s="52"/>
    </row>
    <row r="94" spans="2:9" s="48" customFormat="1" ht="25.5" x14ac:dyDescent="0.25">
      <c r="B94" s="43"/>
      <c r="C94" s="44"/>
      <c r="D94" s="39">
        <v>3241</v>
      </c>
      <c r="E94" s="46" t="s">
        <v>108</v>
      </c>
      <c r="F94" s="47"/>
      <c r="G94" s="51"/>
      <c r="H94" s="51">
        <v>758.49</v>
      </c>
      <c r="I94" s="52"/>
    </row>
    <row r="95" spans="2:9" s="48" customFormat="1" x14ac:dyDescent="0.25">
      <c r="B95" s="43"/>
      <c r="C95" s="44"/>
      <c r="D95" s="39">
        <v>3292</v>
      </c>
      <c r="E95" s="46" t="s">
        <v>91</v>
      </c>
      <c r="F95" s="47"/>
      <c r="G95" s="51"/>
      <c r="H95" s="51">
        <v>59.85</v>
      </c>
      <c r="I95" s="52"/>
    </row>
    <row r="96" spans="2:9" s="48" customFormat="1" x14ac:dyDescent="0.25">
      <c r="B96" s="43"/>
      <c r="C96" s="44"/>
      <c r="D96" s="39">
        <v>3295</v>
      </c>
      <c r="E96" s="46" t="s">
        <v>93</v>
      </c>
      <c r="F96" s="47"/>
      <c r="G96" s="51"/>
      <c r="H96" s="51">
        <v>8</v>
      </c>
      <c r="I96" s="52"/>
    </row>
    <row r="97" spans="2:9" s="48" customFormat="1" x14ac:dyDescent="0.25">
      <c r="B97" s="43">
        <v>44</v>
      </c>
      <c r="C97" s="44"/>
      <c r="D97" s="39"/>
      <c r="E97" s="46" t="s">
        <v>68</v>
      </c>
      <c r="F97" s="47"/>
      <c r="G97" s="51">
        <f>G98</f>
        <v>5900</v>
      </c>
      <c r="H97" s="51">
        <f>H98</f>
        <v>1346.51</v>
      </c>
      <c r="I97" s="52">
        <f t="shared" si="2"/>
        <v>22.822203389830509</v>
      </c>
    </row>
    <row r="98" spans="2:9" s="48" customFormat="1" x14ac:dyDescent="0.25">
      <c r="B98" s="43"/>
      <c r="C98" s="44">
        <v>32</v>
      </c>
      <c r="D98" s="39"/>
      <c r="E98" s="46" t="s">
        <v>75</v>
      </c>
      <c r="F98" s="47"/>
      <c r="G98" s="51">
        <v>5900</v>
      </c>
      <c r="H98" s="51">
        <f>H99+H100+H101</f>
        <v>1346.51</v>
      </c>
      <c r="I98" s="52">
        <f t="shared" si="2"/>
        <v>22.822203389830509</v>
      </c>
    </row>
    <row r="99" spans="2:9" s="48" customFormat="1" x14ac:dyDescent="0.25">
      <c r="B99" s="43"/>
      <c r="C99" s="44"/>
      <c r="D99" s="39">
        <v>3237</v>
      </c>
      <c r="E99" s="46" t="s">
        <v>88</v>
      </c>
      <c r="F99" s="47"/>
      <c r="G99" s="51"/>
      <c r="H99" s="51">
        <v>527.61</v>
      </c>
      <c r="I99" s="52"/>
    </row>
    <row r="100" spans="2:9" s="48" customFormat="1" x14ac:dyDescent="0.25">
      <c r="B100" s="43"/>
      <c r="C100" s="44"/>
      <c r="D100" s="39">
        <v>3239</v>
      </c>
      <c r="E100" s="46" t="s">
        <v>90</v>
      </c>
      <c r="F100" s="47"/>
      <c r="G100" s="51"/>
      <c r="H100" s="51">
        <v>443.9</v>
      </c>
      <c r="I100" s="52"/>
    </row>
    <row r="101" spans="2:9" s="48" customFormat="1" x14ac:dyDescent="0.25">
      <c r="B101" s="78"/>
      <c r="C101" s="79"/>
      <c r="D101" s="80">
        <v>3295</v>
      </c>
      <c r="E101" s="46" t="s">
        <v>93</v>
      </c>
      <c r="F101" s="47"/>
      <c r="G101" s="51"/>
      <c r="H101" s="51">
        <v>375</v>
      </c>
      <c r="I101" s="52"/>
    </row>
    <row r="102" spans="2:9" s="48" customFormat="1" x14ac:dyDescent="0.25">
      <c r="B102" s="43">
        <v>31</v>
      </c>
      <c r="C102" s="44"/>
      <c r="D102" s="39"/>
      <c r="E102" s="46" t="s">
        <v>69</v>
      </c>
      <c r="F102" s="47"/>
      <c r="G102" s="51">
        <f>G103</f>
        <v>10090</v>
      </c>
      <c r="H102" s="51">
        <f>H103</f>
        <v>8521.58</v>
      </c>
      <c r="I102" s="52">
        <f t="shared" si="2"/>
        <v>84.455698711595645</v>
      </c>
    </row>
    <row r="103" spans="2:9" s="48" customFormat="1" x14ac:dyDescent="0.25">
      <c r="B103" s="43"/>
      <c r="C103" s="44">
        <v>32</v>
      </c>
      <c r="D103" s="39"/>
      <c r="E103" s="46" t="s">
        <v>75</v>
      </c>
      <c r="F103" s="47"/>
      <c r="G103" s="51">
        <v>10090</v>
      </c>
      <c r="H103" s="51">
        <f>H104+H105+H106+H107+H108+H109+H110+H111+H112</f>
        <v>8521.58</v>
      </c>
      <c r="I103" s="52">
        <f t="shared" si="2"/>
        <v>84.455698711595645</v>
      </c>
    </row>
    <row r="104" spans="2:9" s="48" customFormat="1" x14ac:dyDescent="0.25">
      <c r="B104" s="43"/>
      <c r="C104" s="44"/>
      <c r="D104" s="39">
        <v>3211</v>
      </c>
      <c r="E104" s="46" t="s">
        <v>76</v>
      </c>
      <c r="F104" s="47"/>
      <c r="G104" s="51"/>
      <c r="H104" s="51">
        <v>798.95</v>
      </c>
      <c r="I104" s="52"/>
    </row>
    <row r="105" spans="2:9" s="48" customFormat="1" ht="25.5" x14ac:dyDescent="0.25">
      <c r="B105" s="43"/>
      <c r="C105" s="44"/>
      <c r="D105" s="39">
        <v>3221</v>
      </c>
      <c r="E105" s="46" t="s">
        <v>79</v>
      </c>
      <c r="F105" s="47"/>
      <c r="G105" s="51"/>
      <c r="H105" s="51">
        <v>31.45</v>
      </c>
      <c r="I105" s="52"/>
    </row>
    <row r="106" spans="2:9" s="48" customFormat="1" x14ac:dyDescent="0.25">
      <c r="B106" s="43"/>
      <c r="C106" s="44"/>
      <c r="D106" s="39">
        <v>3223</v>
      </c>
      <c r="E106" s="46" t="s">
        <v>80</v>
      </c>
      <c r="F106" s="47"/>
      <c r="G106" s="51"/>
      <c r="H106" s="51">
        <v>476.27</v>
      </c>
      <c r="I106" s="52"/>
    </row>
    <row r="107" spans="2:9" s="48" customFormat="1" ht="25.5" x14ac:dyDescent="0.25">
      <c r="B107" s="43"/>
      <c r="C107" s="44"/>
      <c r="D107" s="39">
        <v>3224</v>
      </c>
      <c r="E107" s="46" t="s">
        <v>81</v>
      </c>
      <c r="F107" s="47"/>
      <c r="G107" s="51"/>
      <c r="H107" s="51">
        <v>415.32</v>
      </c>
      <c r="I107" s="52"/>
    </row>
    <row r="108" spans="2:9" s="48" customFormat="1" x14ac:dyDescent="0.25">
      <c r="B108" s="43"/>
      <c r="C108" s="44"/>
      <c r="D108" s="39">
        <v>3234</v>
      </c>
      <c r="E108" s="46" t="s">
        <v>85</v>
      </c>
      <c r="F108" s="47"/>
      <c r="G108" s="51"/>
      <c r="H108" s="51">
        <v>201.8</v>
      </c>
      <c r="I108" s="52"/>
    </row>
    <row r="109" spans="2:9" s="48" customFormat="1" x14ac:dyDescent="0.25">
      <c r="B109" s="43"/>
      <c r="C109" s="44"/>
      <c r="D109" s="39">
        <v>3235</v>
      </c>
      <c r="E109" s="46" t="s">
        <v>86</v>
      </c>
      <c r="F109" s="47"/>
      <c r="G109" s="51"/>
      <c r="H109" s="51">
        <v>1099.74</v>
      </c>
      <c r="I109" s="52"/>
    </row>
    <row r="110" spans="2:9" s="48" customFormat="1" x14ac:dyDescent="0.25">
      <c r="B110" s="78"/>
      <c r="C110" s="79"/>
      <c r="D110" s="80">
        <v>3239</v>
      </c>
      <c r="E110" s="46" t="s">
        <v>90</v>
      </c>
      <c r="F110" s="47"/>
      <c r="G110" s="51"/>
      <c r="H110" s="51">
        <v>2858.75</v>
      </c>
      <c r="I110" s="52"/>
    </row>
    <row r="111" spans="2:9" s="48" customFormat="1" ht="25.5" x14ac:dyDescent="0.25">
      <c r="B111" s="78"/>
      <c r="C111" s="79"/>
      <c r="D111" s="80">
        <v>3241</v>
      </c>
      <c r="E111" s="46" t="s">
        <v>108</v>
      </c>
      <c r="F111" s="47"/>
      <c r="G111" s="51"/>
      <c r="H111" s="51">
        <v>1275</v>
      </c>
      <c r="I111" s="52"/>
    </row>
    <row r="112" spans="2:9" s="48" customFormat="1" x14ac:dyDescent="0.25">
      <c r="B112" s="43"/>
      <c r="C112" s="44"/>
      <c r="D112" s="39">
        <v>3293</v>
      </c>
      <c r="E112" s="46" t="s">
        <v>92</v>
      </c>
      <c r="F112" s="47"/>
      <c r="G112" s="51"/>
      <c r="H112" s="51">
        <v>1364.3</v>
      </c>
      <c r="I112" s="52"/>
    </row>
    <row r="113" spans="2:9" s="48" customFormat="1" x14ac:dyDescent="0.25">
      <c r="B113" s="116">
        <v>15200216</v>
      </c>
      <c r="C113" s="117"/>
      <c r="D113" s="118"/>
      <c r="E113" s="49" t="s">
        <v>109</v>
      </c>
      <c r="F113" s="41"/>
      <c r="G113" s="53">
        <f>G114+G119+G123+G129+G134</f>
        <v>44747</v>
      </c>
      <c r="H113" s="53">
        <f>H114+H119+H123+H129+H134</f>
        <v>44515.270000000004</v>
      </c>
      <c r="I113" s="54">
        <f t="shared" si="2"/>
        <v>99.482132880416572</v>
      </c>
    </row>
    <row r="114" spans="2:9" s="48" customFormat="1" x14ac:dyDescent="0.25">
      <c r="B114" s="119">
        <v>11</v>
      </c>
      <c r="C114" s="120"/>
      <c r="D114" s="121"/>
      <c r="E114" s="39" t="s">
        <v>62</v>
      </c>
      <c r="F114" s="41"/>
      <c r="G114" s="50">
        <f>G115</f>
        <v>2645</v>
      </c>
      <c r="H114" s="50">
        <f>H115</f>
        <v>2419.34</v>
      </c>
      <c r="I114" s="52">
        <f t="shared" si="2"/>
        <v>91.468431001890366</v>
      </c>
    </row>
    <row r="115" spans="2:9" s="48" customFormat="1" x14ac:dyDescent="0.25">
      <c r="B115" s="43"/>
      <c r="C115" s="44">
        <v>32</v>
      </c>
      <c r="D115" s="39"/>
      <c r="E115" s="46" t="s">
        <v>75</v>
      </c>
      <c r="F115" s="47"/>
      <c r="G115" s="51">
        <v>2645</v>
      </c>
      <c r="H115" s="51">
        <f>H116+H117+H118</f>
        <v>2419.34</v>
      </c>
      <c r="I115" s="52">
        <f t="shared" si="2"/>
        <v>91.468431001890366</v>
      </c>
    </row>
    <row r="116" spans="2:9" s="48" customFormat="1" ht="25.5" x14ac:dyDescent="0.25">
      <c r="B116" s="43"/>
      <c r="C116" s="44"/>
      <c r="D116" s="39">
        <v>3212</v>
      </c>
      <c r="E116" s="46" t="s">
        <v>77</v>
      </c>
      <c r="F116" s="47"/>
      <c r="G116" s="51"/>
      <c r="H116" s="51">
        <v>743.27</v>
      </c>
      <c r="I116" s="52"/>
    </row>
    <row r="117" spans="2:9" s="48" customFormat="1" x14ac:dyDescent="0.25">
      <c r="B117" s="43"/>
      <c r="C117" s="44"/>
      <c r="D117" s="39">
        <v>3237</v>
      </c>
      <c r="E117" s="46" t="s">
        <v>88</v>
      </c>
      <c r="F117" s="47"/>
      <c r="G117" s="51"/>
      <c r="H117" s="51">
        <v>1154.9100000000001</v>
      </c>
      <c r="I117" s="52"/>
    </row>
    <row r="118" spans="2:9" s="48" customFormat="1" ht="25.5" x14ac:dyDescent="0.25">
      <c r="B118" s="43"/>
      <c r="C118" s="44"/>
      <c r="D118" s="39">
        <v>3241</v>
      </c>
      <c r="E118" s="46" t="s">
        <v>108</v>
      </c>
      <c r="F118" s="47"/>
      <c r="G118" s="51"/>
      <c r="H118" s="51">
        <v>521.16</v>
      </c>
      <c r="I118" s="52"/>
    </row>
    <row r="119" spans="2:9" s="48" customFormat="1" x14ac:dyDescent="0.25">
      <c r="B119" s="78">
        <v>31</v>
      </c>
      <c r="C119" s="79"/>
      <c r="D119" s="80"/>
      <c r="E119" s="46" t="s">
        <v>69</v>
      </c>
      <c r="F119" s="47"/>
      <c r="G119" s="51">
        <f>G120</f>
        <v>4343</v>
      </c>
      <c r="H119" s="51">
        <f>H120</f>
        <v>4341.7299999999996</v>
      </c>
      <c r="I119" s="52">
        <f t="shared" ref="I119:I120" si="3">H119/G119*100</f>
        <v>99.970757540870352</v>
      </c>
    </row>
    <row r="120" spans="2:9" s="48" customFormat="1" x14ac:dyDescent="0.25">
      <c r="B120" s="78"/>
      <c r="C120" s="79">
        <v>32</v>
      </c>
      <c r="D120" s="80"/>
      <c r="E120" s="46" t="s">
        <v>75</v>
      </c>
      <c r="F120" s="47"/>
      <c r="G120" s="51">
        <v>4343</v>
      </c>
      <c r="H120" s="51">
        <f>H121+H122</f>
        <v>4341.7299999999996</v>
      </c>
      <c r="I120" s="52">
        <f t="shared" si="3"/>
        <v>99.970757540870352</v>
      </c>
    </row>
    <row r="121" spans="2:9" s="48" customFormat="1" ht="25.5" x14ac:dyDescent="0.25">
      <c r="B121" s="78"/>
      <c r="C121" s="79"/>
      <c r="D121" s="80">
        <v>3212</v>
      </c>
      <c r="E121" s="46" t="s">
        <v>77</v>
      </c>
      <c r="F121" s="47"/>
      <c r="G121" s="51"/>
      <c r="H121" s="51">
        <v>1008.52</v>
      </c>
      <c r="I121" s="52"/>
    </row>
    <row r="122" spans="2:9" s="48" customFormat="1" x14ac:dyDescent="0.25">
      <c r="B122" s="78"/>
      <c r="C122" s="79"/>
      <c r="D122" s="80">
        <v>3237</v>
      </c>
      <c r="E122" s="46" t="s">
        <v>88</v>
      </c>
      <c r="F122" s="47"/>
      <c r="G122" s="51"/>
      <c r="H122" s="51">
        <v>3333.21</v>
      </c>
      <c r="I122" s="52"/>
    </row>
    <row r="123" spans="2:9" s="48" customFormat="1" x14ac:dyDescent="0.25">
      <c r="B123" s="43">
        <v>51</v>
      </c>
      <c r="C123" s="44"/>
      <c r="D123" s="39"/>
      <c r="E123" s="46" t="s">
        <v>71</v>
      </c>
      <c r="F123" s="47"/>
      <c r="G123" s="51">
        <f>G124</f>
        <v>20473</v>
      </c>
      <c r="H123" s="51">
        <f>H124</f>
        <v>20472.52</v>
      </c>
      <c r="I123" s="52">
        <f t="shared" si="2"/>
        <v>99.997655448639676</v>
      </c>
    </row>
    <row r="124" spans="2:9" s="48" customFormat="1" x14ac:dyDescent="0.25">
      <c r="B124" s="43"/>
      <c r="C124" s="44">
        <v>32</v>
      </c>
      <c r="D124" s="39"/>
      <c r="E124" s="46" t="s">
        <v>75</v>
      </c>
      <c r="F124" s="47"/>
      <c r="G124" s="51">
        <v>20473</v>
      </c>
      <c r="H124" s="51">
        <f>H125+H126+H127+H128</f>
        <v>20472.52</v>
      </c>
      <c r="I124" s="52">
        <f t="shared" si="2"/>
        <v>99.997655448639676</v>
      </c>
    </row>
    <row r="125" spans="2:9" s="48" customFormat="1" ht="25.5" x14ac:dyDescent="0.25">
      <c r="B125" s="43"/>
      <c r="C125" s="44"/>
      <c r="D125" s="39">
        <v>3232</v>
      </c>
      <c r="E125" s="46" t="s">
        <v>84</v>
      </c>
      <c r="F125" s="47"/>
      <c r="G125" s="51"/>
      <c r="H125" s="51">
        <v>6581.68</v>
      </c>
      <c r="I125" s="52"/>
    </row>
    <row r="126" spans="2:9" s="48" customFormat="1" x14ac:dyDescent="0.25">
      <c r="B126" s="43"/>
      <c r="C126" s="44"/>
      <c r="D126" s="39">
        <v>3235</v>
      </c>
      <c r="E126" s="46" t="s">
        <v>86</v>
      </c>
      <c r="F126" s="47"/>
      <c r="G126" s="51"/>
      <c r="H126" s="51">
        <v>266</v>
      </c>
      <c r="I126" s="52"/>
    </row>
    <row r="127" spans="2:9" s="48" customFormat="1" x14ac:dyDescent="0.25">
      <c r="B127" s="43"/>
      <c r="C127" s="44"/>
      <c r="D127" s="39">
        <v>3237</v>
      </c>
      <c r="E127" s="46" t="s">
        <v>88</v>
      </c>
      <c r="F127" s="47"/>
      <c r="G127" s="51"/>
      <c r="H127" s="51">
        <v>11634</v>
      </c>
      <c r="I127" s="52"/>
    </row>
    <row r="128" spans="2:9" s="48" customFormat="1" ht="25.5" x14ac:dyDescent="0.25">
      <c r="B128" s="43"/>
      <c r="C128" s="44"/>
      <c r="D128" s="39">
        <v>3241</v>
      </c>
      <c r="E128" s="46" t="s">
        <v>108</v>
      </c>
      <c r="F128" s="47"/>
      <c r="G128" s="51"/>
      <c r="H128" s="51">
        <v>1990.84</v>
      </c>
      <c r="I128" s="52"/>
    </row>
    <row r="129" spans="2:9" s="48" customFormat="1" x14ac:dyDescent="0.25">
      <c r="B129" s="43">
        <v>52</v>
      </c>
      <c r="C129" s="44"/>
      <c r="D129" s="39"/>
      <c r="E129" s="46" t="s">
        <v>110</v>
      </c>
      <c r="F129" s="47"/>
      <c r="G129" s="51">
        <f>G130</f>
        <v>3983</v>
      </c>
      <c r="H129" s="51">
        <f>H130</f>
        <v>3981.6800000000003</v>
      </c>
      <c r="I129" s="52">
        <f t="shared" si="2"/>
        <v>99.966859151393422</v>
      </c>
    </row>
    <row r="130" spans="2:9" s="48" customFormat="1" x14ac:dyDescent="0.25">
      <c r="B130" s="43"/>
      <c r="C130" s="44">
        <v>32</v>
      </c>
      <c r="D130" s="39"/>
      <c r="E130" s="46" t="s">
        <v>75</v>
      </c>
      <c r="F130" s="47"/>
      <c r="G130" s="51">
        <v>3983</v>
      </c>
      <c r="H130" s="51">
        <f>H131+H132+H133</f>
        <v>3981.6800000000003</v>
      </c>
      <c r="I130" s="52">
        <f t="shared" si="2"/>
        <v>99.966859151393422</v>
      </c>
    </row>
    <row r="131" spans="2:9" s="48" customFormat="1" ht="25.5" x14ac:dyDescent="0.25">
      <c r="B131" s="43"/>
      <c r="C131" s="44"/>
      <c r="D131" s="39">
        <v>3224</v>
      </c>
      <c r="E131" s="46" t="s">
        <v>81</v>
      </c>
      <c r="F131" s="47"/>
      <c r="G131" s="51"/>
      <c r="H131" s="51">
        <v>1018.49</v>
      </c>
      <c r="I131" s="52"/>
    </row>
    <row r="132" spans="2:9" s="48" customFormat="1" ht="25.5" x14ac:dyDescent="0.25">
      <c r="B132" s="43"/>
      <c r="C132" s="44"/>
      <c r="D132" s="39">
        <v>3232</v>
      </c>
      <c r="E132" s="46" t="s">
        <v>84</v>
      </c>
      <c r="F132" s="47"/>
      <c r="G132" s="51"/>
      <c r="H132" s="51">
        <v>29.5</v>
      </c>
      <c r="I132" s="52"/>
    </row>
    <row r="133" spans="2:9" s="48" customFormat="1" x14ac:dyDescent="0.25">
      <c r="B133" s="43"/>
      <c r="C133" s="44"/>
      <c r="D133" s="39">
        <v>3237</v>
      </c>
      <c r="E133" s="46" t="s">
        <v>88</v>
      </c>
      <c r="F133" s="47"/>
      <c r="G133" s="51"/>
      <c r="H133" s="51">
        <v>2933.69</v>
      </c>
      <c r="I133" s="52"/>
    </row>
    <row r="134" spans="2:9" s="48" customFormat="1" x14ac:dyDescent="0.25">
      <c r="B134" s="43">
        <v>53</v>
      </c>
      <c r="C134" s="44"/>
      <c r="D134" s="39"/>
      <c r="E134" s="46" t="s">
        <v>70</v>
      </c>
      <c r="F134" s="47"/>
      <c r="G134" s="51">
        <f>G135</f>
        <v>13303</v>
      </c>
      <c r="H134" s="51">
        <f>H135</f>
        <v>13300</v>
      </c>
      <c r="I134" s="52">
        <f t="shared" si="2"/>
        <v>99.977448695782911</v>
      </c>
    </row>
    <row r="135" spans="2:9" s="48" customFormat="1" x14ac:dyDescent="0.25">
      <c r="B135" s="43"/>
      <c r="C135" s="44">
        <v>32</v>
      </c>
      <c r="D135" s="39"/>
      <c r="E135" s="46" t="s">
        <v>75</v>
      </c>
      <c r="F135" s="47"/>
      <c r="G135" s="51">
        <v>13303</v>
      </c>
      <c r="H135" s="51">
        <f>H136+H137+H138+H139</f>
        <v>13300</v>
      </c>
      <c r="I135" s="52">
        <f t="shared" si="2"/>
        <v>99.977448695782911</v>
      </c>
    </row>
    <row r="136" spans="2:9" s="48" customFormat="1" ht="25.5" x14ac:dyDescent="0.25">
      <c r="B136" s="43"/>
      <c r="C136" s="44"/>
      <c r="D136" s="39">
        <v>3212</v>
      </c>
      <c r="E136" s="46" t="s">
        <v>77</v>
      </c>
      <c r="F136" s="47"/>
      <c r="G136" s="51"/>
      <c r="H136" s="51">
        <v>1845.62</v>
      </c>
      <c r="I136" s="52"/>
    </row>
    <row r="137" spans="2:9" s="48" customFormat="1" ht="25.5" x14ac:dyDescent="0.25">
      <c r="B137" s="43"/>
      <c r="C137" s="44"/>
      <c r="D137" s="39">
        <v>3224</v>
      </c>
      <c r="E137" s="46" t="s">
        <v>81</v>
      </c>
      <c r="F137" s="47"/>
      <c r="G137" s="51"/>
      <c r="H137" s="51">
        <v>207.06</v>
      </c>
      <c r="I137" s="52"/>
    </row>
    <row r="138" spans="2:9" s="48" customFormat="1" ht="25.5" x14ac:dyDescent="0.25">
      <c r="B138" s="43"/>
      <c r="C138" s="44"/>
      <c r="D138" s="39">
        <v>3232</v>
      </c>
      <c r="E138" s="46" t="s">
        <v>84</v>
      </c>
      <c r="F138" s="47"/>
      <c r="G138" s="51"/>
      <c r="H138" s="51">
        <v>504.49</v>
      </c>
      <c r="I138" s="52"/>
    </row>
    <row r="139" spans="2:9" s="48" customFormat="1" x14ac:dyDescent="0.25">
      <c r="B139" s="43"/>
      <c r="C139" s="44"/>
      <c r="D139" s="39">
        <v>3237</v>
      </c>
      <c r="E139" s="46" t="s">
        <v>88</v>
      </c>
      <c r="F139" s="47"/>
      <c r="G139" s="51"/>
      <c r="H139" s="51">
        <v>10742.83</v>
      </c>
      <c r="I139" s="52"/>
    </row>
    <row r="140" spans="2:9" s="48" customFormat="1" x14ac:dyDescent="0.25">
      <c r="B140" s="116">
        <v>15200217</v>
      </c>
      <c r="C140" s="117"/>
      <c r="D140" s="118"/>
      <c r="E140" s="49" t="s">
        <v>111</v>
      </c>
      <c r="F140" s="41"/>
      <c r="G140" s="53">
        <f>G141+G145+G149</f>
        <v>8052</v>
      </c>
      <c r="H140" s="53">
        <f>H141+H145+H149</f>
        <v>8049.48</v>
      </c>
      <c r="I140" s="54">
        <f t="shared" si="2"/>
        <v>99.968703427719817</v>
      </c>
    </row>
    <row r="141" spans="2:9" s="48" customFormat="1" x14ac:dyDescent="0.25">
      <c r="B141" s="119">
        <v>11</v>
      </c>
      <c r="C141" s="120"/>
      <c r="D141" s="121"/>
      <c r="E141" s="39" t="s">
        <v>62</v>
      </c>
      <c r="F141" s="41"/>
      <c r="G141" s="50">
        <f>G142</f>
        <v>2257</v>
      </c>
      <c r="H141" s="50">
        <f>H142</f>
        <v>2256</v>
      </c>
      <c r="I141" s="52">
        <f t="shared" si="2"/>
        <v>99.955693398316342</v>
      </c>
    </row>
    <row r="142" spans="2:9" s="48" customFormat="1" x14ac:dyDescent="0.25">
      <c r="B142" s="43"/>
      <c r="C142" s="44">
        <v>32</v>
      </c>
      <c r="D142" s="39"/>
      <c r="E142" s="46" t="s">
        <v>75</v>
      </c>
      <c r="F142" s="47"/>
      <c r="G142" s="51">
        <v>2257</v>
      </c>
      <c r="H142" s="51">
        <f>H143+H144</f>
        <v>2256</v>
      </c>
      <c r="I142" s="52">
        <f t="shared" ref="I142:I159" si="4">H142/G142*100</f>
        <v>99.955693398316342</v>
      </c>
    </row>
    <row r="143" spans="2:9" s="48" customFormat="1" x14ac:dyDescent="0.25">
      <c r="B143" s="43"/>
      <c r="C143" s="44"/>
      <c r="D143" s="39">
        <v>3237</v>
      </c>
      <c r="E143" s="46" t="s">
        <v>88</v>
      </c>
      <c r="F143" s="47"/>
      <c r="G143" s="51"/>
      <c r="H143" s="51">
        <v>1285.31</v>
      </c>
      <c r="I143" s="52"/>
    </row>
    <row r="144" spans="2:9" s="48" customFormat="1" x14ac:dyDescent="0.25">
      <c r="B144" s="43"/>
      <c r="C144" s="44"/>
      <c r="D144" s="39">
        <v>3239</v>
      </c>
      <c r="E144" s="46" t="s">
        <v>90</v>
      </c>
      <c r="F144" s="47"/>
      <c r="G144" s="51"/>
      <c r="H144" s="51">
        <v>970.69</v>
      </c>
      <c r="I144" s="52"/>
    </row>
    <row r="145" spans="2:9" s="48" customFormat="1" x14ac:dyDescent="0.25">
      <c r="B145" s="43">
        <v>31</v>
      </c>
      <c r="C145" s="44"/>
      <c r="D145" s="39"/>
      <c r="E145" s="46" t="s">
        <v>69</v>
      </c>
      <c r="F145" s="47"/>
      <c r="G145" s="51">
        <f>G146</f>
        <v>5029</v>
      </c>
      <c r="H145" s="51">
        <f>H146</f>
        <v>5028.4799999999996</v>
      </c>
      <c r="I145" s="52">
        <f t="shared" si="4"/>
        <v>99.989659972161462</v>
      </c>
    </row>
    <row r="146" spans="2:9" s="48" customFormat="1" x14ac:dyDescent="0.25">
      <c r="B146" s="43"/>
      <c r="C146" s="44">
        <v>32</v>
      </c>
      <c r="D146" s="39"/>
      <c r="E146" s="46" t="s">
        <v>75</v>
      </c>
      <c r="F146" s="47"/>
      <c r="G146" s="51">
        <v>5029</v>
      </c>
      <c r="H146" s="51">
        <f>H147+H148</f>
        <v>5028.4799999999996</v>
      </c>
      <c r="I146" s="52">
        <f t="shared" si="4"/>
        <v>99.989659972161462</v>
      </c>
    </row>
    <row r="147" spans="2:9" s="48" customFormat="1" x14ac:dyDescent="0.25">
      <c r="B147" s="78"/>
      <c r="C147" s="79"/>
      <c r="D147" s="80">
        <v>3237</v>
      </c>
      <c r="E147" s="46" t="s">
        <v>88</v>
      </c>
      <c r="F147" s="47"/>
      <c r="G147" s="51"/>
      <c r="H147" s="51">
        <v>1560</v>
      </c>
      <c r="I147" s="52"/>
    </row>
    <row r="148" spans="2:9" s="48" customFormat="1" x14ac:dyDescent="0.25">
      <c r="B148" s="43"/>
      <c r="C148" s="44"/>
      <c r="D148" s="39">
        <v>3239</v>
      </c>
      <c r="E148" s="46" t="s">
        <v>90</v>
      </c>
      <c r="F148" s="47"/>
      <c r="G148" s="51"/>
      <c r="H148" s="51">
        <v>3468.48</v>
      </c>
      <c r="I148" s="52"/>
    </row>
    <row r="149" spans="2:9" s="48" customFormat="1" x14ac:dyDescent="0.25">
      <c r="B149" s="78">
        <v>53</v>
      </c>
      <c r="C149" s="79"/>
      <c r="D149" s="80"/>
      <c r="E149" s="46" t="s">
        <v>70</v>
      </c>
      <c r="F149" s="47"/>
      <c r="G149" s="51">
        <f>G150</f>
        <v>766</v>
      </c>
      <c r="H149" s="51">
        <f>H150</f>
        <v>765</v>
      </c>
      <c r="I149" s="52">
        <f t="shared" ref="I149:I150" si="5">H149/G149*100</f>
        <v>99.869451697127943</v>
      </c>
    </row>
    <row r="150" spans="2:9" s="48" customFormat="1" x14ac:dyDescent="0.25">
      <c r="B150" s="78"/>
      <c r="C150" s="79">
        <v>32</v>
      </c>
      <c r="D150" s="80"/>
      <c r="E150" s="46" t="s">
        <v>75</v>
      </c>
      <c r="F150" s="47"/>
      <c r="G150" s="51">
        <v>766</v>
      </c>
      <c r="H150" s="51">
        <f>H151+H152</f>
        <v>765</v>
      </c>
      <c r="I150" s="52">
        <f t="shared" si="5"/>
        <v>99.869451697127943</v>
      </c>
    </row>
    <row r="151" spans="2:9" s="48" customFormat="1" x14ac:dyDescent="0.25">
      <c r="B151" s="78"/>
      <c r="C151" s="79"/>
      <c r="D151" s="80">
        <v>3237</v>
      </c>
      <c r="E151" s="46" t="s">
        <v>88</v>
      </c>
      <c r="F151" s="47"/>
      <c r="G151" s="51"/>
      <c r="H151" s="51">
        <v>45.98</v>
      </c>
      <c r="I151" s="52"/>
    </row>
    <row r="152" spans="2:9" s="48" customFormat="1" x14ac:dyDescent="0.25">
      <c r="B152" s="78"/>
      <c r="C152" s="79"/>
      <c r="D152" s="80">
        <v>3239</v>
      </c>
      <c r="E152" s="46" t="s">
        <v>90</v>
      </c>
      <c r="F152" s="47"/>
      <c r="G152" s="51"/>
      <c r="H152" s="51">
        <v>719.02</v>
      </c>
      <c r="I152" s="52"/>
    </row>
    <row r="153" spans="2:9" s="48" customFormat="1" ht="25.5" x14ac:dyDescent="0.25">
      <c r="B153" s="116">
        <v>15200220</v>
      </c>
      <c r="C153" s="117"/>
      <c r="D153" s="118"/>
      <c r="E153" s="49" t="s">
        <v>112</v>
      </c>
      <c r="F153" s="41"/>
      <c r="G153" s="53">
        <f>G154+G158</f>
        <v>1970</v>
      </c>
      <c r="H153" s="53">
        <f>H154+H158</f>
        <v>1752.63</v>
      </c>
      <c r="I153" s="54">
        <f t="shared" si="4"/>
        <v>88.965989847715747</v>
      </c>
    </row>
    <row r="154" spans="2:9" s="48" customFormat="1" x14ac:dyDescent="0.25">
      <c r="B154" s="78">
        <v>31</v>
      </c>
      <c r="C154" s="79"/>
      <c r="D154" s="80"/>
      <c r="E154" s="80" t="s">
        <v>69</v>
      </c>
      <c r="F154" s="41"/>
      <c r="G154" s="50">
        <v>394</v>
      </c>
      <c r="H154" s="50">
        <f>H155</f>
        <v>176.63</v>
      </c>
      <c r="I154" s="52">
        <f t="shared" ref="I154:I155" si="6">H154/G154*100</f>
        <v>44.829949238578678</v>
      </c>
    </row>
    <row r="155" spans="2:9" s="48" customFormat="1" x14ac:dyDescent="0.25">
      <c r="B155" s="78"/>
      <c r="C155" s="79">
        <v>32</v>
      </c>
      <c r="D155" s="80"/>
      <c r="E155" s="80" t="s">
        <v>75</v>
      </c>
      <c r="F155" s="41"/>
      <c r="G155" s="50">
        <v>394</v>
      </c>
      <c r="H155" s="50">
        <f>H156+H157</f>
        <v>176.63</v>
      </c>
      <c r="I155" s="52">
        <f t="shared" si="6"/>
        <v>44.829949238578678</v>
      </c>
    </row>
    <row r="156" spans="2:9" s="48" customFormat="1" x14ac:dyDescent="0.25">
      <c r="B156" s="78"/>
      <c r="C156" s="79"/>
      <c r="D156" s="80">
        <v>3211</v>
      </c>
      <c r="E156" s="46" t="s">
        <v>76</v>
      </c>
      <c r="F156" s="47"/>
      <c r="G156" s="51"/>
      <c r="H156" s="51">
        <v>131.63999999999999</v>
      </c>
      <c r="I156" s="52"/>
    </row>
    <row r="157" spans="2:9" s="48" customFormat="1" x14ac:dyDescent="0.25">
      <c r="B157" s="78"/>
      <c r="C157" s="79"/>
      <c r="D157" s="80">
        <v>3292</v>
      </c>
      <c r="E157" s="46" t="s">
        <v>91</v>
      </c>
      <c r="F157" s="47"/>
      <c r="G157" s="51"/>
      <c r="H157" s="51">
        <v>44.99</v>
      </c>
      <c r="I157" s="52"/>
    </row>
    <row r="158" spans="2:9" s="48" customFormat="1" x14ac:dyDescent="0.25">
      <c r="B158" s="119">
        <v>56</v>
      </c>
      <c r="C158" s="120"/>
      <c r="D158" s="121"/>
      <c r="E158" s="39" t="s">
        <v>113</v>
      </c>
      <c r="F158" s="41"/>
      <c r="G158" s="50">
        <v>1576</v>
      </c>
      <c r="H158" s="50">
        <f>H159</f>
        <v>1576</v>
      </c>
      <c r="I158" s="52">
        <f t="shared" si="4"/>
        <v>100</v>
      </c>
    </row>
    <row r="159" spans="2:9" s="48" customFormat="1" x14ac:dyDescent="0.25">
      <c r="B159" s="43"/>
      <c r="C159" s="44">
        <v>32</v>
      </c>
      <c r="D159" s="39"/>
      <c r="E159" s="39" t="s">
        <v>75</v>
      </c>
      <c r="F159" s="41"/>
      <c r="G159" s="50">
        <v>1576</v>
      </c>
      <c r="H159" s="50">
        <f>H160</f>
        <v>1576</v>
      </c>
      <c r="I159" s="52">
        <f t="shared" si="4"/>
        <v>100</v>
      </c>
    </row>
    <row r="160" spans="2:9" s="48" customFormat="1" x14ac:dyDescent="0.25">
      <c r="B160" s="43"/>
      <c r="C160" s="44"/>
      <c r="D160" s="39">
        <v>3211</v>
      </c>
      <c r="E160" s="39" t="s">
        <v>76</v>
      </c>
      <c r="F160" s="41"/>
      <c r="G160" s="50"/>
      <c r="H160" s="50">
        <v>1576</v>
      </c>
      <c r="I160" s="52"/>
    </row>
  </sheetData>
  <mergeCells count="23">
    <mergeCell ref="B114:D114"/>
    <mergeCell ref="B140:D140"/>
    <mergeCell ref="B141:D141"/>
    <mergeCell ref="B153:D153"/>
    <mergeCell ref="B158:D158"/>
    <mergeCell ref="B74:D74"/>
    <mergeCell ref="B75:D75"/>
    <mergeCell ref="B78:D78"/>
    <mergeCell ref="B79:D79"/>
    <mergeCell ref="B113:D113"/>
    <mergeCell ref="B2:I2"/>
    <mergeCell ref="B18:D18"/>
    <mergeCell ref="B4:I4"/>
    <mergeCell ref="B6:E6"/>
    <mergeCell ref="B7:E7"/>
    <mergeCell ref="B9:D9"/>
    <mergeCell ref="B10:D10"/>
    <mergeCell ref="B17:D17"/>
    <mergeCell ref="B19:D19"/>
    <mergeCell ref="B8:D8"/>
    <mergeCell ref="B53:D53"/>
    <mergeCell ref="B54:D54"/>
    <mergeCell ref="B52:D52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Karađole</cp:lastModifiedBy>
  <cp:lastPrinted>2024-04-02T07:34:13Z</cp:lastPrinted>
  <dcterms:created xsi:type="dcterms:W3CDTF">2022-08-12T12:51:27Z</dcterms:created>
  <dcterms:modified xsi:type="dcterms:W3CDTF">2024-04-03T07:19:52Z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