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742C8D-7A12-4BA7-BAFF-F626A2A0569C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7" l="1"/>
  <c r="H40" i="8"/>
  <c r="H41" i="8"/>
  <c r="H42" i="8"/>
  <c r="G40" i="8"/>
  <c r="G41" i="8"/>
  <c r="G42" i="8"/>
  <c r="H48" i="3"/>
  <c r="E40" i="8"/>
  <c r="F40" i="8"/>
  <c r="E41" i="8"/>
  <c r="F41" i="8"/>
  <c r="D40" i="8"/>
  <c r="D41" i="8"/>
  <c r="C40" i="8"/>
  <c r="C41" i="8"/>
  <c r="F6" i="8"/>
  <c r="C6" i="8"/>
  <c r="J117" i="3" l="1"/>
  <c r="H117" i="3"/>
  <c r="G117" i="3"/>
  <c r="L116" i="3"/>
  <c r="K116" i="3"/>
  <c r="J115" i="3"/>
  <c r="I115" i="3"/>
  <c r="H115" i="3"/>
  <c r="G115" i="3"/>
  <c r="L41" i="3"/>
  <c r="K41" i="3"/>
  <c r="H40" i="3"/>
  <c r="J40" i="3"/>
  <c r="L40" i="3" s="1"/>
  <c r="I40" i="3"/>
  <c r="G40" i="3"/>
  <c r="K115" i="3" l="1"/>
  <c r="L115" i="3"/>
  <c r="K40" i="3"/>
  <c r="G82" i="3" l="1"/>
  <c r="G64" i="3"/>
  <c r="G59" i="3"/>
  <c r="H35" i="8" l="1"/>
  <c r="H36" i="8"/>
  <c r="G35" i="8"/>
  <c r="G36" i="8"/>
  <c r="E34" i="8"/>
  <c r="F34" i="8"/>
  <c r="D34" i="8"/>
  <c r="H34" i="8" s="1"/>
  <c r="C34" i="8"/>
  <c r="G34" i="8" l="1"/>
  <c r="F18" i="8"/>
  <c r="F13" i="8"/>
  <c r="F7" i="8"/>
  <c r="J91" i="3"/>
  <c r="J90" i="3" s="1"/>
  <c r="J51" i="3"/>
  <c r="J28" i="3"/>
  <c r="J27" i="3" s="1"/>
  <c r="J22" i="3"/>
  <c r="J16" i="3"/>
  <c r="J13" i="3"/>
  <c r="J12" i="3" s="1"/>
  <c r="G91" i="3"/>
  <c r="G90" i="3" s="1"/>
  <c r="G16" i="3"/>
  <c r="G13" i="3"/>
  <c r="G19" i="8" l="1"/>
  <c r="G8" i="8"/>
  <c r="G10" i="8"/>
  <c r="G12" i="8"/>
  <c r="G14" i="8"/>
  <c r="G15" i="8"/>
  <c r="G16" i="8"/>
  <c r="G17" i="8"/>
  <c r="C27" i="8" l="1"/>
  <c r="F9" i="7"/>
  <c r="H10" i="7"/>
  <c r="H11" i="7"/>
  <c r="H17" i="7"/>
  <c r="I18" i="7"/>
  <c r="I19" i="7"/>
  <c r="H168" i="7"/>
  <c r="H120" i="7"/>
  <c r="H106" i="7"/>
  <c r="H136" i="7"/>
  <c r="H135" i="7" s="1"/>
  <c r="H87" i="7"/>
  <c r="H80" i="7"/>
  <c r="H79" i="7" s="1"/>
  <c r="H64" i="7"/>
  <c r="H55" i="7"/>
  <c r="H184" i="7"/>
  <c r="H183" i="7" s="1"/>
  <c r="H180" i="7"/>
  <c r="H177" i="7"/>
  <c r="H144" i="7"/>
  <c r="H143" i="7" s="1"/>
  <c r="H152" i="7"/>
  <c r="H151" i="7" s="1"/>
  <c r="H148" i="7"/>
  <c r="H129" i="7"/>
  <c r="H116" i="7"/>
  <c r="H115" i="7" s="1"/>
  <c r="H102" i="7"/>
  <c r="H101" i="7" s="1"/>
  <c r="H98" i="7"/>
  <c r="H93" i="7"/>
  <c r="H92" i="7" s="1"/>
  <c r="H12" i="7" s="1"/>
  <c r="H69" i="7"/>
  <c r="F69" i="7"/>
  <c r="F54" i="7" s="1"/>
  <c r="F53" i="7" s="1"/>
  <c r="F184" i="7"/>
  <c r="F183" i="7" s="1"/>
  <c r="F152" i="7"/>
  <c r="F151" i="7" s="1"/>
  <c r="F136" i="7"/>
  <c r="F135" i="7" s="1"/>
  <c r="F102" i="7"/>
  <c r="F101" i="7" s="1"/>
  <c r="H12" i="1" l="1"/>
  <c r="K106" i="3"/>
  <c r="J105" i="3"/>
  <c r="L106" i="3"/>
  <c r="J54" i="3"/>
  <c r="H49" i="3"/>
  <c r="G95" i="3"/>
  <c r="G103" i="3"/>
  <c r="G105" i="3"/>
  <c r="J19" i="3"/>
  <c r="G28" i="3"/>
  <c r="G27" i="3" s="1"/>
  <c r="G102" i="3" l="1"/>
  <c r="F25" i="8"/>
  <c r="F23" i="8"/>
  <c r="D23" i="8"/>
  <c r="D27" i="8"/>
  <c r="D25" i="8"/>
  <c r="H179" i="7"/>
  <c r="H176" i="7"/>
  <c r="I168" i="7"/>
  <c r="H156" i="7"/>
  <c r="H155" i="7" s="1"/>
  <c r="H162" i="7"/>
  <c r="H164" i="7"/>
  <c r="H159" i="7"/>
  <c r="H140" i="7"/>
  <c r="H139" i="7" s="1"/>
  <c r="H128" i="7"/>
  <c r="H15" i="7" s="1"/>
  <c r="H126" i="7"/>
  <c r="H73" i="7"/>
  <c r="H72" i="7" s="1"/>
  <c r="F179" i="7"/>
  <c r="F176" i="7"/>
  <c r="F167" i="7"/>
  <c r="F187" i="7"/>
  <c r="G180" i="7"/>
  <c r="G179" i="7" s="1"/>
  <c r="G177" i="7"/>
  <c r="G176" i="7" s="1"/>
  <c r="G168" i="7"/>
  <c r="G167" i="7" s="1"/>
  <c r="F158" i="7"/>
  <c r="F16" i="7" s="1"/>
  <c r="F155" i="7"/>
  <c r="F143" i="7"/>
  <c r="F147" i="7"/>
  <c r="F139" i="7"/>
  <c r="F115" i="7"/>
  <c r="F128" i="7"/>
  <c r="F125" i="7"/>
  <c r="F14" i="7" s="1"/>
  <c r="F119" i="7"/>
  <c r="F105" i="7"/>
  <c r="F79" i="7"/>
  <c r="F86" i="7"/>
  <c r="F92" i="7"/>
  <c r="F12" i="7" s="1"/>
  <c r="F97" i="7"/>
  <c r="F75" i="7"/>
  <c r="F72" i="7"/>
  <c r="F22" i="7"/>
  <c r="F13" i="7" l="1"/>
  <c r="F21" i="7"/>
  <c r="F10" i="7"/>
  <c r="F11" i="7"/>
  <c r="H158" i="7"/>
  <c r="F166" i="7"/>
  <c r="F138" i="7"/>
  <c r="F104" i="7"/>
  <c r="F78" i="7"/>
  <c r="I180" i="7"/>
  <c r="I177" i="7"/>
  <c r="F154" i="7"/>
  <c r="G166" i="7"/>
  <c r="I179" i="7"/>
  <c r="H167" i="7"/>
  <c r="H166" i="7" s="1"/>
  <c r="I176" i="7"/>
  <c r="F71" i="7"/>
  <c r="G111" i="3"/>
  <c r="G110" i="3" s="1"/>
  <c r="H111" i="3"/>
  <c r="H110" i="3" s="1"/>
  <c r="J111" i="3"/>
  <c r="J110" i="3" s="1"/>
  <c r="K21" i="1"/>
  <c r="K23" i="1"/>
  <c r="F8" i="7" l="1"/>
  <c r="H154" i="7"/>
  <c r="I166" i="7"/>
  <c r="I167" i="7"/>
  <c r="L21" i="1"/>
  <c r="L23" i="1"/>
  <c r="L20" i="1"/>
  <c r="K20" i="1"/>
  <c r="L10" i="1"/>
  <c r="L11" i="1"/>
  <c r="L13" i="1"/>
  <c r="L14" i="1"/>
  <c r="K10" i="1"/>
  <c r="K11" i="1"/>
  <c r="K13" i="1"/>
  <c r="K14" i="1"/>
  <c r="J22" i="1" l="1"/>
  <c r="H22" i="1"/>
  <c r="J12" i="1"/>
  <c r="J9" i="1"/>
  <c r="H9" i="1"/>
  <c r="H15" i="1" s="1"/>
  <c r="H26" i="1" s="1"/>
  <c r="H11" i="3"/>
  <c r="J15" i="1" l="1"/>
  <c r="L9" i="1"/>
  <c r="K22" i="1"/>
  <c r="L22" i="1"/>
  <c r="L12" i="1"/>
  <c r="G35" i="3"/>
  <c r="G34" i="3" s="1"/>
  <c r="L15" i="1" l="1"/>
  <c r="J35" i="3"/>
  <c r="J34" i="3" s="1"/>
  <c r="H35" i="3"/>
  <c r="H34" i="3" s="1"/>
  <c r="L26" i="1" l="1"/>
  <c r="L14" i="3"/>
  <c r="L15" i="3"/>
  <c r="L17" i="3"/>
  <c r="L18" i="3"/>
  <c r="L20" i="3"/>
  <c r="L23" i="3"/>
  <c r="L24" i="3"/>
  <c r="L26" i="3"/>
  <c r="L29" i="3"/>
  <c r="L30" i="3"/>
  <c r="K14" i="3"/>
  <c r="K15" i="3"/>
  <c r="K17" i="3"/>
  <c r="K18" i="3"/>
  <c r="K20" i="3"/>
  <c r="K23" i="3"/>
  <c r="K24" i="3"/>
  <c r="K26" i="3"/>
  <c r="K29" i="3"/>
  <c r="K30" i="3"/>
  <c r="H10" i="3"/>
  <c r="H42" i="3" s="1"/>
  <c r="J25" i="3"/>
  <c r="J21" i="3" s="1"/>
  <c r="J11" i="3" s="1"/>
  <c r="L22" i="3"/>
  <c r="L19" i="3"/>
  <c r="L16" i="3"/>
  <c r="G19" i="3"/>
  <c r="G22" i="3"/>
  <c r="G25" i="3"/>
  <c r="L25" i="3" l="1"/>
  <c r="K28" i="3"/>
  <c r="L12" i="3"/>
  <c r="K25" i="3"/>
  <c r="G12" i="3"/>
  <c r="K22" i="3"/>
  <c r="L13" i="3"/>
  <c r="G21" i="3"/>
  <c r="K16" i="3"/>
  <c r="K19" i="3"/>
  <c r="L28" i="3"/>
  <c r="K13" i="3"/>
  <c r="G9" i="1"/>
  <c r="G12" i="1"/>
  <c r="K12" i="1" s="1"/>
  <c r="L52" i="3"/>
  <c r="L53" i="3"/>
  <c r="L55" i="3"/>
  <c r="L57" i="3"/>
  <c r="L60" i="3"/>
  <c r="L61" i="3"/>
  <c r="L62" i="3"/>
  <c r="L63" i="3"/>
  <c r="L65" i="3"/>
  <c r="L66" i="3"/>
  <c r="L67" i="3"/>
  <c r="L68" i="3"/>
  <c r="L69" i="3"/>
  <c r="L71" i="3"/>
  <c r="L72" i="3"/>
  <c r="L73" i="3"/>
  <c r="L74" i="3"/>
  <c r="L75" i="3"/>
  <c r="L76" i="3"/>
  <c r="L77" i="3"/>
  <c r="L78" i="3"/>
  <c r="L79" i="3"/>
  <c r="L81" i="3"/>
  <c r="L83" i="3"/>
  <c r="L84" i="3"/>
  <c r="L85" i="3"/>
  <c r="L86" i="3"/>
  <c r="L89" i="3"/>
  <c r="L96" i="3"/>
  <c r="L97" i="3"/>
  <c r="L98" i="3"/>
  <c r="L99" i="3"/>
  <c r="L101" i="3"/>
  <c r="L104" i="3"/>
  <c r="L105" i="3"/>
  <c r="K52" i="3"/>
  <c r="K53" i="3"/>
  <c r="K55" i="3"/>
  <c r="K57" i="3"/>
  <c r="K60" i="3"/>
  <c r="K61" i="3"/>
  <c r="K62" i="3"/>
  <c r="K63" i="3"/>
  <c r="K65" i="3"/>
  <c r="K66" i="3"/>
  <c r="K67" i="3"/>
  <c r="K68" i="3"/>
  <c r="K69" i="3"/>
  <c r="K71" i="3"/>
  <c r="K72" i="3"/>
  <c r="K73" i="3"/>
  <c r="K74" i="3"/>
  <c r="K75" i="3"/>
  <c r="K76" i="3"/>
  <c r="K77" i="3"/>
  <c r="K78" i="3"/>
  <c r="K79" i="3"/>
  <c r="K81" i="3"/>
  <c r="K83" i="3"/>
  <c r="K84" i="3"/>
  <c r="K85" i="3"/>
  <c r="K86" i="3"/>
  <c r="K89" i="3"/>
  <c r="K96" i="3"/>
  <c r="K97" i="3"/>
  <c r="K98" i="3"/>
  <c r="K99" i="3"/>
  <c r="K101" i="3"/>
  <c r="K104" i="3"/>
  <c r="K105" i="3"/>
  <c r="J95" i="3"/>
  <c r="J82" i="3"/>
  <c r="L54" i="3"/>
  <c r="J56" i="3"/>
  <c r="J59" i="3"/>
  <c r="J64" i="3"/>
  <c r="J70" i="3"/>
  <c r="L70" i="3" s="1"/>
  <c r="J80" i="3"/>
  <c r="J88" i="3"/>
  <c r="J100" i="3"/>
  <c r="L100" i="3" s="1"/>
  <c r="J103" i="3"/>
  <c r="L103" i="3" s="1"/>
  <c r="H93" i="3"/>
  <c r="G100" i="3"/>
  <c r="G94" i="3" s="1"/>
  <c r="G93" i="3" s="1"/>
  <c r="G51" i="3"/>
  <c r="G54" i="3"/>
  <c r="G56" i="3"/>
  <c r="G70" i="3"/>
  <c r="G80" i="3"/>
  <c r="G88" i="3"/>
  <c r="G87" i="3" s="1"/>
  <c r="K9" i="1" l="1"/>
  <c r="G15" i="1"/>
  <c r="G58" i="3"/>
  <c r="L88" i="3"/>
  <c r="J87" i="3"/>
  <c r="L95" i="3"/>
  <c r="J94" i="3"/>
  <c r="L94" i="3" s="1"/>
  <c r="L11" i="3"/>
  <c r="K12" i="3"/>
  <c r="G11" i="3"/>
  <c r="G10" i="3" s="1"/>
  <c r="G42" i="3" s="1"/>
  <c r="K21" i="3"/>
  <c r="L21" i="3"/>
  <c r="L27" i="3"/>
  <c r="K27" i="3"/>
  <c r="K80" i="3"/>
  <c r="K56" i="3"/>
  <c r="K64" i="3"/>
  <c r="K51" i="3"/>
  <c r="K100" i="3"/>
  <c r="K59" i="3"/>
  <c r="J58" i="3"/>
  <c r="L58" i="3" s="1"/>
  <c r="K88" i="3"/>
  <c r="K70" i="3"/>
  <c r="K54" i="3"/>
  <c r="J102" i="3"/>
  <c r="K103" i="3"/>
  <c r="K95" i="3"/>
  <c r="L80" i="3"/>
  <c r="L64" i="3"/>
  <c r="L56" i="3"/>
  <c r="K82" i="3"/>
  <c r="L59" i="3"/>
  <c r="L51" i="3"/>
  <c r="J50" i="3"/>
  <c r="L82" i="3"/>
  <c r="G50" i="3"/>
  <c r="K15" i="1" l="1"/>
  <c r="G26" i="1"/>
  <c r="K26" i="1" s="1"/>
  <c r="G49" i="3"/>
  <c r="G48" i="3" s="1"/>
  <c r="J49" i="3"/>
  <c r="K94" i="3"/>
  <c r="J10" i="3"/>
  <c r="K11" i="3"/>
  <c r="K58" i="3"/>
  <c r="K102" i="3"/>
  <c r="L102" i="3"/>
  <c r="K87" i="3"/>
  <c r="L87" i="3"/>
  <c r="L50" i="3"/>
  <c r="K50" i="3"/>
  <c r="J93" i="3"/>
  <c r="K10" i="3" l="1"/>
  <c r="J42" i="3"/>
  <c r="J48" i="3"/>
  <c r="L10" i="3"/>
  <c r="L49" i="3"/>
  <c r="K49" i="3"/>
  <c r="K93" i="3"/>
  <c r="L93" i="3"/>
  <c r="H8" i="11"/>
  <c r="G8" i="11"/>
  <c r="G22" i="8"/>
  <c r="G24" i="8"/>
  <c r="G26" i="8"/>
  <c r="G28" i="8"/>
  <c r="G29" i="8"/>
  <c r="G30" i="8"/>
  <c r="G31" i="8"/>
  <c r="H8" i="8"/>
  <c r="H10" i="8"/>
  <c r="H12" i="8"/>
  <c r="H14" i="8"/>
  <c r="H15" i="8"/>
  <c r="H16" i="8"/>
  <c r="H17" i="8"/>
  <c r="H19" i="8"/>
  <c r="H22" i="8"/>
  <c r="H24" i="8"/>
  <c r="H26" i="8"/>
  <c r="H28" i="8"/>
  <c r="H29" i="8"/>
  <c r="H30" i="8"/>
  <c r="H31" i="8"/>
  <c r="H33" i="8"/>
  <c r="G33" i="8"/>
  <c r="F21" i="8"/>
  <c r="F27" i="8"/>
  <c r="F32" i="8"/>
  <c r="F9" i="8"/>
  <c r="F11" i="8"/>
  <c r="D21" i="8"/>
  <c r="H25" i="8"/>
  <c r="D32" i="8"/>
  <c r="D18" i="8"/>
  <c r="D13" i="8"/>
  <c r="D11" i="8"/>
  <c r="D9" i="8"/>
  <c r="D7" i="8"/>
  <c r="D6" i="8" s="1"/>
  <c r="C21" i="8"/>
  <c r="C23" i="8"/>
  <c r="C25" i="8"/>
  <c r="C32" i="8"/>
  <c r="C7" i="8"/>
  <c r="C9" i="8"/>
  <c r="C11" i="8"/>
  <c r="C13" i="8"/>
  <c r="G13" i="8" s="1"/>
  <c r="C18" i="8"/>
  <c r="G18" i="8" s="1"/>
  <c r="F7" i="11"/>
  <c r="F6" i="11" s="1"/>
  <c r="D7" i="11"/>
  <c r="H7" i="11" s="1"/>
  <c r="C7" i="11"/>
  <c r="H7" i="9"/>
  <c r="I7" i="9"/>
  <c r="J7" i="9"/>
  <c r="H8" i="9"/>
  <c r="I8" i="9"/>
  <c r="J8" i="9"/>
  <c r="G7" i="9"/>
  <c r="G8" i="9"/>
  <c r="I10" i="9"/>
  <c r="J10" i="9"/>
  <c r="I11" i="9"/>
  <c r="J11" i="9"/>
  <c r="H10" i="9"/>
  <c r="H11" i="9"/>
  <c r="G11" i="9"/>
  <c r="G10" i="9" s="1"/>
  <c r="E7" i="10"/>
  <c r="E6" i="10" s="1"/>
  <c r="F7" i="10"/>
  <c r="E10" i="10"/>
  <c r="E9" i="10" s="1"/>
  <c r="F10" i="10"/>
  <c r="F9" i="10" s="1"/>
  <c r="D7" i="10"/>
  <c r="D6" i="10" s="1"/>
  <c r="D9" i="10"/>
  <c r="D10" i="10"/>
  <c r="C7" i="10"/>
  <c r="C6" i="10" s="1"/>
  <c r="C10" i="10"/>
  <c r="C9" i="10" s="1"/>
  <c r="F20" i="8" l="1"/>
  <c r="K42" i="3"/>
  <c r="L42" i="3"/>
  <c r="G7" i="8"/>
  <c r="D20" i="8"/>
  <c r="G11" i="8"/>
  <c r="G9" i="8"/>
  <c r="C20" i="8"/>
  <c r="H11" i="8"/>
  <c r="H13" i="8"/>
  <c r="G7" i="11"/>
  <c r="D6" i="11"/>
  <c r="H6" i="11" s="1"/>
  <c r="C6" i="11"/>
  <c r="G6" i="11" s="1"/>
  <c r="H18" i="8"/>
  <c r="H7" i="8"/>
  <c r="H23" i="8"/>
  <c r="G32" i="8"/>
  <c r="H27" i="8"/>
  <c r="G23" i="8"/>
  <c r="H32" i="8"/>
  <c r="H9" i="8"/>
  <c r="G25" i="8"/>
  <c r="G27" i="8"/>
  <c r="G21" i="8"/>
  <c r="H21" i="8"/>
  <c r="L48" i="3"/>
  <c r="K48" i="3"/>
  <c r="F6" i="10"/>
  <c r="H6" i="8" l="1"/>
  <c r="G6" i="8"/>
  <c r="G20" i="8"/>
  <c r="H20" i="8"/>
  <c r="G126" i="7"/>
  <c r="G125" i="7" s="1"/>
  <c r="G115" i="7"/>
  <c r="G129" i="7"/>
  <c r="I15" i="7"/>
  <c r="G73" i="7"/>
  <c r="G72" i="7" s="1"/>
  <c r="G71" i="7" s="1"/>
  <c r="G80" i="7"/>
  <c r="G79" i="7" s="1"/>
  <c r="G87" i="7"/>
  <c r="G86" i="7" s="1"/>
  <c r="H86" i="7"/>
  <c r="H78" i="7" s="1"/>
  <c r="G93" i="7"/>
  <c r="G92" i="7" s="1"/>
  <c r="G186" i="7"/>
  <c r="G154" i="7"/>
  <c r="G106" i="7"/>
  <c r="G105" i="7" s="1"/>
  <c r="H105" i="7"/>
  <c r="G98" i="7"/>
  <c r="G97" i="7" s="1"/>
  <c r="H97" i="7"/>
  <c r="G64" i="7"/>
  <c r="I64" i="7"/>
  <c r="G28" i="7"/>
  <c r="H28" i="7"/>
  <c r="G48" i="7"/>
  <c r="H48" i="7"/>
  <c r="G148" i="7"/>
  <c r="G147" i="7" s="1"/>
  <c r="G144" i="7"/>
  <c r="G143" i="7" s="1"/>
  <c r="G140" i="7"/>
  <c r="G139" i="7" s="1"/>
  <c r="F186" i="7"/>
  <c r="F52" i="7" s="1"/>
  <c r="F20" i="7" s="1"/>
  <c r="H188" i="7"/>
  <c r="G119" i="7"/>
  <c r="H76" i="7"/>
  <c r="H75" i="7" s="1"/>
  <c r="G54" i="7"/>
  <c r="H50" i="7"/>
  <c r="H23" i="7"/>
  <c r="I75" i="7" l="1"/>
  <c r="H71" i="7"/>
  <c r="H22" i="7"/>
  <c r="H21" i="7" s="1"/>
  <c r="G11" i="7"/>
  <c r="G78" i="7"/>
  <c r="I12" i="7"/>
  <c r="I50" i="7"/>
  <c r="I80" i="7"/>
  <c r="I97" i="7"/>
  <c r="G13" i="7"/>
  <c r="I28" i="7"/>
  <c r="I23" i="7"/>
  <c r="I188" i="7"/>
  <c r="I87" i="7"/>
  <c r="I159" i="7"/>
  <c r="I129" i="7"/>
  <c r="I148" i="7"/>
  <c r="I92" i="7"/>
  <c r="I154" i="7"/>
  <c r="G22" i="7"/>
  <c r="G21" i="7" s="1"/>
  <c r="I55" i="7"/>
  <c r="I143" i="7"/>
  <c r="I48" i="7"/>
  <c r="I105" i="7"/>
  <c r="I73" i="7"/>
  <c r="I72" i="7"/>
  <c r="I139" i="7"/>
  <c r="I140" i="7"/>
  <c r="I115" i="7"/>
  <c r="I86" i="7"/>
  <c r="I76" i="7"/>
  <c r="I98" i="7"/>
  <c r="I93" i="7"/>
  <c r="I106" i="7"/>
  <c r="I120" i="7"/>
  <c r="I144" i="7"/>
  <c r="I116" i="7"/>
  <c r="G128" i="7"/>
  <c r="G104" i="7" s="1"/>
  <c r="G53" i="7"/>
  <c r="H147" i="7"/>
  <c r="H138" i="7" s="1"/>
  <c r="G138" i="7"/>
  <c r="H119" i="7"/>
  <c r="I119" i="7" s="1"/>
  <c r="H54" i="7"/>
  <c r="H53" i="7" s="1"/>
  <c r="H187" i="7"/>
  <c r="H16" i="7" s="1"/>
  <c r="H125" i="7"/>
  <c r="H14" i="7" s="1"/>
  <c r="H13" i="7" l="1"/>
  <c r="H104" i="7"/>
  <c r="I147" i="7"/>
  <c r="I138" i="7"/>
  <c r="I22" i="7"/>
  <c r="I11" i="7"/>
  <c r="I54" i="7"/>
  <c r="I71" i="7"/>
  <c r="I128" i="7"/>
  <c r="I78" i="7"/>
  <c r="I79" i="7"/>
  <c r="I158" i="7"/>
  <c r="I187" i="7"/>
  <c r="I16" i="7"/>
  <c r="H186" i="7"/>
  <c r="I186" i="7" s="1"/>
  <c r="G52" i="7"/>
  <c r="G20" i="7" s="1"/>
  <c r="I53" i="7"/>
  <c r="H8" i="7" l="1"/>
  <c r="I8" i="7" s="1"/>
  <c r="I13" i="7"/>
  <c r="H52" i="7"/>
  <c r="H20" i="7" s="1"/>
  <c r="I10" i="7"/>
  <c r="I21" i="7"/>
  <c r="I104" i="7"/>
  <c r="I9" i="7" l="1"/>
  <c r="I52" i="7"/>
  <c r="I20" i="7"/>
</calcChain>
</file>

<file path=xl/sharedStrings.xml><?xml version="1.0" encoding="utf-8"?>
<sst xmlns="http://schemas.openxmlformats.org/spreadsheetml/2006/main" count="471" uniqueCount="246">
  <si>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</si>
  <si>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</si>
  <si>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</si>
  <si>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</si>
  <si>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</si>
  <si>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</si>
  <si>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</si>
  <si>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</si>
  <si>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</si>
  <si>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</si>
  <si>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</si>
  <si>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</si>
  <si>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</si>
  <si>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</si>
  <si>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</si>
  <si>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</si>
  <si>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</si>
  <si>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</si>
  <si>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</si>
  <si>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</si>
  <si>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</si>
  <si>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</si>
  <si>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</si>
  <si>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</si>
  <si>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</si>
  <si>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</si>
  <si>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</si>
  <si>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</si>
  <si>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</si>
  <si>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</si>
  <si>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</si>
  <si>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</si>
  <si>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</si>
  <si>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</si>
  <si>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</si>
  <si>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Otplata glavnice primljenih kredita i zajmova od međunarodnih organizacija, institucija i tijela EU te inozemnih vlada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</si>
  <si>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</si>
  <si>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</si>
  <si>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</si>
  <si>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</si>
  <si>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</si>
  <si>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</si>
  <si>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</si>
  <si>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</si>
  <si>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</si>
  <si>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</si>
  <si>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</si>
  <si>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</si>
  <si>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</si>
  <si>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</si>
  <si>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</si>
  <si>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</si>
  <si>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</si>
  <si>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</si>
  <si>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</si>
  <si>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</si>
  <si>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</si>
  <si>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</si>
  <si>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TEKUĆI PLAN N.*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</si>
  <si>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</si>
  <si>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</si>
  <si>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</si>
  <si>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</si>
  <si>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OSTVARENJE/IZVRŠENJE 
2023. </t>
  </si>
  <si>
    <t xml:space="preserve">OSTVARENJE/IZVRŠENJE 
2024. </t>
  </si>
  <si>
    <t xml:space="preserve"> REBALANS 2024.</t>
  </si>
  <si>
    <t>IZVORNI PLAN/REBALANS 2023.</t>
  </si>
  <si>
    <t>MUZEJ GRADA ŠIBENIKA</t>
  </si>
  <si>
    <t>OPĆI PRIHODI I PRIMICI</t>
  </si>
  <si>
    <t>VLASTITI PRIHODI</t>
  </si>
  <si>
    <t>PRIHODI ZA POSEBNE NAMJENE</t>
  </si>
  <si>
    <t>POMOĆI IZ DRŽAVNOG PRORAČUNA</t>
  </si>
  <si>
    <t>POMOĆI IZ ŽUPANIJSKOG PRORAČUNA</t>
  </si>
  <si>
    <t>OSTALE POMOĆI</t>
  </si>
  <si>
    <t>SREDSTVA EUROPSKE UNIJE</t>
  </si>
  <si>
    <t>MUZEJSKA DJELATNOST</t>
  </si>
  <si>
    <t>REDOVNA DJELATNOST MUZEJA</t>
  </si>
  <si>
    <t>RASHODI ZA ZAPOSLENE</t>
  </si>
  <si>
    <t>PLAĆE ZA REDOVAN RAD</t>
  </si>
  <si>
    <t>PLAĆE ZA PREKOVREMENI RAD</t>
  </si>
  <si>
    <t>OSTALI RASHODI ZA ZAPOSLENE</t>
  </si>
  <si>
    <t>DOPRINOSI ZA OBVEZNO ZDRAVSTVENO OSIGURANJE</t>
  </si>
  <si>
    <t>MATERIJALNI RASHODI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</si>
  <si>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</si>
  <si>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</si>
  <si>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</si>
  <si>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</si>
  <si>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</si>
  <si>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</si>
  <si>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</si>
  <si>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</si>
  <si>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</si>
  <si>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</si>
  <si>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</si>
  <si>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</si>
  <si>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</si>
  <si>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</si>
  <si>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</si>
  <si>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</si>
  <si>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</si>
  <si>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</si>
  <si>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FINANCIJSKI RASHODI</t>
  </si>
  <si>
    <t>ZATEZNE KAMATE</t>
  </si>
  <si>
    <t>RASHODI ZA NABAVU PROIZVEDENE DUGOTRAJNE IMOVINE</t>
  </si>
  <si>
    <t>UREDSKA OPREMA I NAMJEŠTAJ</t>
  </si>
  <si>
    <t>ZAŠTITA KULTURNO POVIJESNE BAŠTINE</t>
  </si>
  <si>
    <t>MUZEJSKI IZLOŠCI I PREDMETI PRIRODNOH RIJETKOSTI</t>
  </si>
  <si>
    <t>STALNI POSTAV MUZEJA</t>
  </si>
  <si>
    <t>RASHODI ZA DODATNA ULAGANJA NA NEFINANCIJSKOJ IMOVINI</t>
  </si>
  <si>
    <t>DODATNA ULAGANJA NA POSTROJENJIMA I OPREMI</t>
  </si>
  <si>
    <t>MUZEJSKO-GALERIJSKA DJELATNOST</t>
  </si>
  <si>
    <t>NAKNADE TROŠKOVA OSOBAMA IZVAN RADNOG ODNOSA</t>
  </si>
  <si>
    <t>ARHEOLOŠKI LOKALITETI</t>
  </si>
  <si>
    <t>MUZEJSKO IZDAVAŠTVO</t>
  </si>
  <si>
    <t>5=3/2*100</t>
  </si>
  <si>
    <t>7=5/3*100</t>
  </si>
  <si>
    <t>USLUGE PROMIDŽBE I INFORMIRANJA</t>
  </si>
  <si>
    <t>OSTALI NESPOMENUTI RASHODI POSLOVANJA</t>
  </si>
  <si>
    <t>INSTRUMENTI, UREĐAJI I STROJEVI</t>
  </si>
  <si>
    <t>DODATNA ULAGANJA NA GRAĐEVINSKIM OBJEKTIMA</t>
  </si>
  <si>
    <t>ENERGETSKA OBNOVA MUZEJA GRADA ŠIBENIKA</t>
  </si>
  <si>
    <t>Otplata glavnice primljenih zajmova od ostalih tuzemnih financijskih institucija izvan javnog sektora</t>
  </si>
  <si>
    <t>08 Rekreacija, kultura i religija</t>
  </si>
  <si>
    <t>082 Službe kulture</t>
  </si>
  <si>
    <t>4 Prihodi za posebne namjene</t>
  </si>
  <si>
    <t>44 Prihodi za posebne namjene</t>
  </si>
  <si>
    <t>5 Pomoći</t>
  </si>
  <si>
    <t>51 Pomoći iz državnog proračuna</t>
  </si>
  <si>
    <t>52 Pomoći iz županijskog proračuna</t>
  </si>
  <si>
    <t>53 Ostale pomoći</t>
  </si>
  <si>
    <t>56 Sredstva Europske unije</t>
  </si>
  <si>
    <t>6 Donacije</t>
  </si>
  <si>
    <t>61 Donacije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</si>
  <si>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</si>
  <si>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</si>
  <si>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</si>
  <si>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</si>
  <si>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iz državnog proračuna temeljem prijenosa EU sredstava</t>
  </si>
  <si>
    <t>Prihodi od upravnih i administrativnih pristojbi, pristojbi po posebnim propisima i naknada</t>
  </si>
  <si>
    <t>Ostali nespomenuti prihodi po posebnim propisima</t>
  </si>
  <si>
    <t>Prihodi od pruženih usluga</t>
  </si>
  <si>
    <t>Donacije od pravnih i fizičkih osoba izvan općeg proračuna i povrat donacija po protestiranim jamstvima</t>
  </si>
  <si>
    <t>Prihodi iz nadležnog proračuna i od HZZO-a temeljem ugovornih obveza</t>
  </si>
  <si>
    <t xml:space="preserve">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</si>
  <si>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</si>
  <si>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</si>
  <si>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</si>
  <si>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</si>
  <si>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</si>
  <si>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</si>
  <si>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</si>
  <si>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</si>
  <si>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</si>
  <si>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</si>
  <si>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</si>
  <si>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</si>
  <si>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</si>
  <si>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</si>
  <si>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</si>
  <si>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</si>
  <si>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</si>
  <si>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</si>
  <si>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</si>
  <si>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</si>
  <si>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</si>
  <si>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</si>
  <si>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</si>
  <si>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</si>
  <si>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</si>
  <si>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</si>
  <si>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</si>
  <si>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</si>
  <si>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Pristojbe i naknade</t>
  </si>
  <si>
    <t>Financijski rashodi</t>
  </si>
  <si>
    <t>Ostali financijski rashodi</t>
  </si>
  <si>
    <t>Zatezne kamate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</si>
  <si>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</si>
  <si>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</si>
  <si>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</si>
  <si>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</si>
  <si>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</si>
  <si>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Knjige, umjetnička djela i ostale izložbene vrijednosti</t>
  </si>
  <si>
    <t>Muzejski izlošci i predmeti prirodnih rijetkosti</t>
  </si>
  <si>
    <t>Rashodi za dodatna ulaganja na nefinancijskoj imovini</t>
  </si>
  <si>
    <t xml:space="preserve">Dodatna ulaganja na postrojenjima i opremi </t>
  </si>
  <si>
    <t>Ostale naknade troškova zaposlenima</t>
  </si>
  <si>
    <t>Službena, radna i zaštitna odjeća i obuća</t>
  </si>
  <si>
    <t>Instrumenti, uređaji i strojevi</t>
  </si>
  <si>
    <t>Dodatna ulaganja na građevinskim objektima</t>
  </si>
  <si>
    <t>Vlastiti izvori</t>
  </si>
  <si>
    <t>Višak prihoda poslovanja</t>
  </si>
  <si>
    <t>Prihodi za posebne namjene-višak</t>
  </si>
  <si>
    <t>Vlastiti prihodi-višak</t>
  </si>
  <si>
    <t>MANJAK POKRIVEN TEKUĆIM PRIHODIMA</t>
  </si>
  <si>
    <t>Manjak poslovanja</t>
  </si>
  <si>
    <t>Opći prihodi i primici</t>
  </si>
  <si>
    <t>Kapitalne pomoći iz državnog proračuna temeljem prijenosa EU sredstava</t>
  </si>
  <si>
    <t>VIŠAK ISKORIŠTEN ZA POKRIĆE RASHODA</t>
  </si>
  <si>
    <t>Rezultat poslovanja</t>
  </si>
  <si>
    <t>Manjak prihoda</t>
  </si>
  <si>
    <t>Račun</t>
  </si>
  <si>
    <t>Naziv računa</t>
  </si>
  <si>
    <t>IZVORNI PLAN 2025.</t>
  </si>
  <si>
    <t>100 GODINA MUZEJA GRADA ŠIBENIKA</t>
  </si>
  <si>
    <t>AKTIVNOST OSPOSOBLJAVANJA I SURADNJE - ERASMUS+</t>
  </si>
  <si>
    <t>UREĐAJI, STROJEVI I OPREMA ZA OSTALE NAMJENE</t>
  </si>
  <si>
    <t>Višak prihoda</t>
  </si>
  <si>
    <t>Tekuće donacije</t>
  </si>
  <si>
    <t>REBALANS 2025.</t>
  </si>
  <si>
    <t>VIŠAK PRIHOSA IZ PRETHODNE GODINE-PRIHODI ZA POSEBNE NAMJENE</t>
  </si>
  <si>
    <t>VIŠAK PRIHOSA IZ PRETHODNE GODINE-VLASTITI PRIHODI</t>
  </si>
  <si>
    <t>DONACIJE</t>
  </si>
  <si>
    <t>OSTALE NAKNADE TROŠKOVA ZAPOSLENIMA</t>
  </si>
  <si>
    <t>VIŠAK PRIHODA IZ PRETHODNE GODINE-VLASTITI PRIHODI</t>
  </si>
  <si>
    <t>VIŠAK PRIHODA IZ PRETHODNE GODINE-PRIHODI ZA POSEBNE NAMJENE</t>
  </si>
  <si>
    <t>OSTVARENJE/IZVRŠENJE 
2024.</t>
  </si>
  <si>
    <t xml:space="preserve">OSTVARENJE/IZVRŠENJE 
2025. </t>
  </si>
  <si>
    <t xml:space="preserve">IZVRŠENJE 
2024. </t>
  </si>
  <si>
    <t>OSTVARENJE/IZVRŠENJE 
2025.</t>
  </si>
  <si>
    <t>Pomoći dane u inozemstvo i unutar općeg proračuna</t>
  </si>
  <si>
    <t>Prijenosi između proračunskih korisnika istog proračuna</t>
  </si>
  <si>
    <t>Kapitalni prijenosi između proračunskih korisnika istog proračuna temeljem prijenosa EU sredstava</t>
  </si>
  <si>
    <t>Ostvarenje/Izvršenje 2024.</t>
  </si>
  <si>
    <t>Rebalans 2025.</t>
  </si>
  <si>
    <t>Ostvarenje/Izvršenje 2025.</t>
  </si>
  <si>
    <t>9 Rezultat</t>
  </si>
  <si>
    <t>93 Višak prihoda iz prethodne godine - vlastiti prihodi</t>
  </si>
  <si>
    <t>94 Višak prihoda iz prethodne godine - prihodi za posebne namjene</t>
  </si>
  <si>
    <t>IZVORNI PLAN/REBALANS 2025.</t>
  </si>
  <si>
    <t xml:space="preserve">OSTVARENJE/IZVRŠENJE 2025. </t>
  </si>
  <si>
    <t>OSTVARENJE/IZVRŠENJE 2024.</t>
  </si>
  <si>
    <t>VIŠAK PRIHODA KORIŠTEN ZA POKRIĆE RASHODA</t>
  </si>
  <si>
    <t>Izvorni plan/Rebalans 2025.</t>
  </si>
  <si>
    <t>Indeks</t>
  </si>
  <si>
    <t>MANJAK PRIHODA POKRIVEN TEKUĆIM PRIHODIMA</t>
  </si>
  <si>
    <t>UKUPNO PRIHODI +VIŠAK KORIŠTEN ZA POKRIĆE RASHODA</t>
  </si>
  <si>
    <t>UKUPNO RASHODI+POKRIVENI MANJAK</t>
  </si>
  <si>
    <t>IZVJEŠTAJ O IZVRŠENJU FINANCIJSKOG PLANA MUZEJA GRADA ŠIBENIKA ZA  2025. GODINU</t>
  </si>
  <si>
    <t>PRENESENI MANJAK (POKRIVEN TEKUĆIM PRIHODIMA)</t>
  </si>
  <si>
    <t>92 Rezultat poslovanja</t>
  </si>
  <si>
    <t>9222 Manjak prihoda</t>
  </si>
  <si>
    <t>Izvršenje 2024.</t>
  </si>
  <si>
    <t>Izvorni plan/Rebalans</t>
  </si>
  <si>
    <t>Izvršenje 2025.</t>
  </si>
  <si>
    <t>VIŠAK KOJI SE RASPOREDIO ZA POKRIĆE  RAZLIKE PRIHODA I PRIMITAKA</t>
  </si>
  <si>
    <t>MANJAK RAZLIKE PRIHODA I RASHODA KOJI SE POKRIO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</si>
</sst>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0" fillId="0" borderId="3" xfId="0" applyBorder="1"/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9" fillId="2" borderId="3" xfId="0" applyFont="1" applyFill="1" applyBorder="1" applyAlignment="1">
      <alignment horizontal="left" vertical="center"/>
    </xf>
    <xf numFmtId="4" fontId="0" fillId="0" borderId="3" xfId="0" applyNumberFormat="1" applyFont="1" applyBorder="1"/>
    <xf numFmtId="0" fontId="6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0" fillId="0" borderId="7" xfId="0" applyNumberFormat="1" applyFill="1" applyBorder="1"/>
    <xf numFmtId="4" fontId="0" fillId="0" borderId="7" xfId="0" applyNumberFormat="1" applyFill="1" applyBorder="1" applyAlignment="1">
      <alignment horizontal="right"/>
    </xf>
    <xf numFmtId="0" fontId="16" fillId="3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right" vertical="center"/>
    </xf>
    <xf numFmtId="2" fontId="16" fillId="2" borderId="3" xfId="0" applyNumberFormat="1" applyFont="1" applyFill="1" applyBorder="1" applyAlignment="1">
      <alignment horizontal="right" vertical="center"/>
    </xf>
    <xf numFmtId="4" fontId="16" fillId="2" borderId="3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4" fontId="18" fillId="2" borderId="4" xfId="0" applyNumberFormat="1" applyFont="1" applyFill="1" applyBorder="1" applyAlignment="1">
      <alignment horizontal="right" vertical="center"/>
    </xf>
    <xf numFmtId="2" fontId="18" fillId="2" borderId="3" xfId="0" applyNumberFormat="1" applyFont="1" applyFill="1" applyBorder="1" applyAlignment="1">
      <alignment horizontal="right" vertical="center"/>
    </xf>
    <xf numFmtId="4" fontId="18" fillId="2" borderId="3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horizontal="right" vertical="center" wrapText="1"/>
    </xf>
    <xf numFmtId="4" fontId="18" fillId="2" borderId="3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18" fillId="2" borderId="3" xfId="0" applyNumberFormat="1" applyFont="1" applyFill="1" applyBorder="1" applyAlignment="1">
      <alignment horizontal="right"/>
    </xf>
    <xf numFmtId="4" fontId="0" fillId="0" borderId="3" xfId="0" applyNumberFormat="1" applyFont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 wrapText="1" inden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NumberFormat="1" applyFont="1" applyFill="1" applyBorder="1" applyAlignment="1" applyProtection="1">
      <alignment horizontal="left" vertical="center"/>
    </xf>
    <xf numFmtId="0" fontId="20" fillId="2" borderId="3" xfId="0" applyNumberFormat="1" applyFont="1" applyFill="1" applyBorder="1" applyAlignment="1" applyProtection="1">
      <alignment vertical="center" wrapText="1"/>
    </xf>
    <xf numFmtId="0" fontId="22" fillId="2" borderId="3" xfId="0" applyNumberFormat="1" applyFont="1" applyFill="1" applyBorder="1" applyAlignment="1" applyProtection="1">
      <alignment vertical="center" wrapText="1"/>
    </xf>
    <xf numFmtId="0" fontId="22" fillId="2" borderId="3" xfId="0" quotePrefix="1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 applyProtection="1">
      <alignment horizontal="right" wrapText="1"/>
    </xf>
    <xf numFmtId="4" fontId="18" fillId="2" borderId="3" xfId="0" applyNumberFormat="1" applyFont="1" applyFill="1" applyBorder="1" applyAlignment="1" applyProtection="1">
      <alignment horizontal="right" wrapText="1"/>
    </xf>
    <xf numFmtId="0" fontId="21" fillId="2" borderId="3" xfId="0" applyNumberFormat="1" applyFont="1" applyFill="1" applyBorder="1" applyAlignment="1" applyProtection="1">
      <alignment horizontal="left" vertical="center" wrapText="1" indent="1"/>
    </xf>
    <xf numFmtId="4" fontId="16" fillId="0" borderId="3" xfId="0" applyNumberFormat="1" applyFont="1" applyFill="1" applyBorder="1" applyAlignment="1">
      <alignment horizontal="right"/>
    </xf>
    <xf numFmtId="0" fontId="21" fillId="0" borderId="3" xfId="0" applyNumberFormat="1" applyFont="1" applyFill="1" applyBorder="1" applyAlignment="1" applyProtection="1">
      <alignment horizontal="left" vertical="center" wrapText="1" indent="1"/>
    </xf>
    <xf numFmtId="4" fontId="18" fillId="0" borderId="3" xfId="0" applyNumberFormat="1" applyFont="1" applyFill="1" applyBorder="1" applyAlignment="1">
      <alignment horizontal="right"/>
    </xf>
    <xf numFmtId="4" fontId="18" fillId="0" borderId="3" xfId="0" applyNumberFormat="1" applyFont="1" applyFill="1" applyBorder="1" applyAlignment="1" applyProtection="1">
      <alignment horizontal="right" wrapText="1"/>
    </xf>
    <xf numFmtId="0" fontId="0" fillId="0" borderId="3" xfId="0" applyFont="1" applyBorder="1" applyAlignment="1">
      <alignment horizontal="right"/>
    </xf>
    <xf numFmtId="0" fontId="20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0" fillId="0" borderId="3" xfId="0" applyFont="1" applyBorder="1"/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2" fontId="18" fillId="2" borderId="4" xfId="0" applyNumberFormat="1" applyFont="1" applyFill="1" applyBorder="1" applyAlignment="1">
      <alignment horizontal="right" vertical="center"/>
    </xf>
    <xf numFmtId="0" fontId="19" fillId="0" borderId="4" xfId="0" applyFont="1" applyBorder="1" applyAlignment="1">
      <alignment horizontal="left" vertical="justify" wrapText="1"/>
    </xf>
    <xf numFmtId="0" fontId="21" fillId="0" borderId="0" xfId="0" applyNumberFormat="1" applyFont="1" applyFill="1" applyBorder="1" applyAlignment="1" applyProtection="1">
      <alignment horizontal="left" vertical="center" wrapText="1" indent="1"/>
    </xf>
    <xf numFmtId="4" fontId="24" fillId="0" borderId="3" xfId="0" applyNumberFormat="1" applyFont="1" applyBorder="1"/>
    <xf numFmtId="4" fontId="23" fillId="0" borderId="3" xfId="0" applyNumberFormat="1" applyFont="1" applyBorder="1"/>
    <xf numFmtId="4" fontId="23" fillId="0" borderId="3" xfId="0" applyNumberFormat="1" applyFont="1" applyFill="1" applyBorder="1"/>
    <xf numFmtId="4" fontId="23" fillId="0" borderId="3" xfId="0" applyNumberFormat="1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18" fillId="3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justify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>
      <alignment horizontal="center" vertical="justify" wrapText="1"/>
    </xf>
    <xf numFmtId="0" fontId="23" fillId="0" borderId="3" xfId="0" applyFont="1" applyFill="1" applyBorder="1" applyAlignment="1">
      <alignment horizontal="left" vertical="justify" wrapText="1"/>
    </xf>
    <xf numFmtId="0" fontId="24" fillId="0" borderId="3" xfId="0" applyFont="1" applyFill="1" applyBorder="1" applyAlignment="1">
      <alignment horizontal="center"/>
    </xf>
    <xf numFmtId="0" fontId="23" fillId="0" borderId="3" xfId="0" applyFont="1" applyFill="1" applyBorder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0" fillId="0" borderId="0" xfId="0" applyFill="1"/>
    <xf numFmtId="4" fontId="22" fillId="0" borderId="3" xfId="0" applyNumberFormat="1" applyFont="1" applyFill="1" applyBorder="1" applyAlignment="1">
      <alignment horizontal="right" vertical="center"/>
    </xf>
    <xf numFmtId="4" fontId="23" fillId="0" borderId="4" xfId="0" applyNumberFormat="1" applyFont="1" applyBorder="1"/>
    <xf numFmtId="0" fontId="23" fillId="0" borderId="3" xfId="0" applyFont="1" applyBorder="1"/>
    <xf numFmtId="0" fontId="0" fillId="0" borderId="0" xfId="0" applyFill="1" applyBorder="1"/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justify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horizontal="center" vertical="justify" wrapText="1"/>
    </xf>
    <xf numFmtId="0" fontId="23" fillId="0" borderId="0" xfId="0" applyFont="1" applyFill="1" applyBorder="1" applyAlignment="1">
      <alignment horizontal="left" vertical="center" wrapText="1"/>
    </xf>
    <xf numFmtId="4" fontId="23" fillId="0" borderId="0" xfId="0" applyNumberFormat="1" applyFont="1" applyFill="1" applyBorder="1"/>
    <xf numFmtId="0" fontId="9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justify" wrapText="1"/>
    </xf>
    <xf numFmtId="0" fontId="24" fillId="0" borderId="0" xfId="0" applyFont="1" applyFill="1" applyBorder="1" applyAlignment="1">
      <alignment horizontal="center"/>
    </xf>
    <xf numFmtId="0" fontId="26" fillId="0" borderId="8" xfId="0" applyFont="1" applyBorder="1"/>
    <xf numFmtId="0" fontId="26" fillId="0" borderId="9" xfId="0" applyFont="1" applyBorder="1"/>
    <xf numFmtId="4" fontId="23" fillId="0" borderId="0" xfId="0" applyNumberFormat="1" applyFont="1" applyFill="1" applyBorder="1" applyAlignment="1">
      <alignment horizontal="right" wrapText="1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4" fontId="23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right"/>
    </xf>
    <xf numFmtId="2" fontId="0" fillId="0" borderId="3" xfId="0" applyNumberFormat="1" applyFont="1" applyBorder="1"/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6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5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workbookViewId="0">
      <selection activeCell="J23" sqref="J23"/>
    </sheetView>
  </sheetViews>
  <sheetFormatPr defaultRowHeight="15" x14ac:dyDescent="0.25"/>
  <cols>
    <col min="6" max="7" width="25.28515625" customWidth="1"/>
    <col min="8" max="8" width="17" bestFit="1" customWidth="1"/>
    <col min="9" max="9" width="16.5703125" hidden="1" customWidth="1"/>
    <col min="10" max="10" width="25.28515625" customWidth="1"/>
    <col min="11" max="12" width="15.7109375" customWidth="1"/>
  </cols>
  <sheetData>
    <row r="1" spans="2:12" ht="42" customHeight="1" x14ac:dyDescent="0.25">
      <c r="B1" s="151" t="s">
        <v>237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2:12" ht="15.75" customHeight="1" x14ac:dyDescent="0.25">
      <c r="B2" s="151" t="s">
        <v>11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2:12" ht="6.75" customHeight="1" x14ac:dyDescent="0.25">
      <c r="B3" s="169"/>
      <c r="C3" s="169"/>
      <c r="D3" s="169"/>
      <c r="E3" s="19"/>
      <c r="F3" s="19"/>
      <c r="G3" s="19"/>
      <c r="H3" s="19"/>
      <c r="I3" s="19"/>
      <c r="J3" s="21"/>
      <c r="K3" s="21"/>
      <c r="L3" s="20"/>
    </row>
    <row r="4" spans="2:12" ht="18" customHeight="1" x14ac:dyDescent="0.25">
      <c r="B4" s="151" t="s">
        <v>48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2:12" ht="18" customHeight="1" x14ac:dyDescent="0.25">
      <c r="B5" s="22"/>
      <c r="C5" s="23"/>
      <c r="D5" s="23"/>
      <c r="E5" s="23"/>
      <c r="F5" s="23"/>
      <c r="G5" s="23"/>
      <c r="H5" s="23"/>
      <c r="I5" s="23"/>
      <c r="J5" s="23"/>
      <c r="K5" s="23"/>
      <c r="L5" s="20"/>
    </row>
    <row r="6" spans="2:12" x14ac:dyDescent="0.25">
      <c r="B6" s="162" t="s">
        <v>49</v>
      </c>
      <c r="C6" s="162"/>
      <c r="D6" s="162"/>
      <c r="E6" s="162"/>
      <c r="F6" s="162"/>
      <c r="G6" s="24"/>
      <c r="H6" s="24"/>
      <c r="I6" s="24"/>
      <c r="J6" s="24"/>
      <c r="K6" s="25"/>
      <c r="L6" s="20"/>
    </row>
    <row r="7" spans="2:12" ht="38.25" x14ac:dyDescent="0.25">
      <c r="B7" s="163" t="s">
        <v>6</v>
      </c>
      <c r="C7" s="164"/>
      <c r="D7" s="164"/>
      <c r="E7" s="164"/>
      <c r="F7" s="165"/>
      <c r="G7" s="9" t="s">
        <v>230</v>
      </c>
      <c r="H7" s="1" t="s">
        <v>228</v>
      </c>
      <c r="I7" s="1" t="s">
        <v>58</v>
      </c>
      <c r="J7" s="9" t="s">
        <v>218</v>
      </c>
      <c r="K7" s="1" t="s">
        <v>15</v>
      </c>
      <c r="L7" s="1" t="s">
        <v>40</v>
      </c>
    </row>
    <row r="8" spans="2:12" s="12" customFormat="1" ht="11.25" x14ac:dyDescent="0.2">
      <c r="B8" s="156">
        <v>1</v>
      </c>
      <c r="C8" s="156"/>
      <c r="D8" s="156"/>
      <c r="E8" s="156"/>
      <c r="F8" s="157"/>
      <c r="G8" s="11">
        <v>2</v>
      </c>
      <c r="H8" s="10">
        <v>3</v>
      </c>
      <c r="I8" s="10">
        <v>4</v>
      </c>
      <c r="J8" s="10">
        <v>5</v>
      </c>
      <c r="K8" s="10" t="s">
        <v>17</v>
      </c>
      <c r="L8" s="10" t="s">
        <v>115</v>
      </c>
    </row>
    <row r="9" spans="2:12" x14ac:dyDescent="0.25">
      <c r="B9" s="158" t="s">
        <v>0</v>
      </c>
      <c r="C9" s="159"/>
      <c r="D9" s="159"/>
      <c r="E9" s="159"/>
      <c r="F9" s="160"/>
      <c r="G9" s="35">
        <f>G10+G11</f>
        <v>920358.34</v>
      </c>
      <c r="H9" s="35">
        <f>H10+H11</f>
        <v>1672709</v>
      </c>
      <c r="I9" s="35"/>
      <c r="J9" s="35">
        <f>J10+J11</f>
        <v>1191683.47</v>
      </c>
      <c r="K9" s="35">
        <f>J9/G9*100</f>
        <v>129.48037934876538</v>
      </c>
      <c r="L9" s="35">
        <f>J9/H9*100</f>
        <v>71.242724825417923</v>
      </c>
    </row>
    <row r="10" spans="2:12" x14ac:dyDescent="0.25">
      <c r="B10" s="161" t="s">
        <v>41</v>
      </c>
      <c r="C10" s="153"/>
      <c r="D10" s="153"/>
      <c r="E10" s="153"/>
      <c r="F10" s="155"/>
      <c r="G10" s="36">
        <v>920358.34</v>
      </c>
      <c r="H10" s="36">
        <v>1672709</v>
      </c>
      <c r="I10" s="36"/>
      <c r="J10" s="36">
        <v>1191683.47</v>
      </c>
      <c r="K10" s="35">
        <f t="shared" ref="K10:K15" si="0">J10/G10*100</f>
        <v>129.48037934876538</v>
      </c>
      <c r="L10" s="35">
        <f t="shared" ref="L10:L15" si="1">J10/H10*100</f>
        <v>71.242724825417923</v>
      </c>
    </row>
    <row r="11" spans="2:12" x14ac:dyDescent="0.25">
      <c r="B11" s="166" t="s">
        <v>46</v>
      </c>
      <c r="C11" s="155"/>
      <c r="D11" s="155"/>
      <c r="E11" s="155"/>
      <c r="F11" s="155"/>
      <c r="G11" s="36">
        <v>0</v>
      </c>
      <c r="H11" s="36">
        <v>0</v>
      </c>
      <c r="I11" s="36"/>
      <c r="J11" s="36">
        <v>0</v>
      </c>
      <c r="K11" s="35" t="e">
        <f t="shared" si="0"/>
        <v>#DIV/0!</v>
      </c>
      <c r="L11" s="35" t="e">
        <f t="shared" si="1"/>
        <v>#DIV/0!</v>
      </c>
    </row>
    <row r="12" spans="2:12" x14ac:dyDescent="0.25">
      <c r="B12" s="8" t="s">
        <v>1</v>
      </c>
      <c r="C12" s="15"/>
      <c r="D12" s="15"/>
      <c r="E12" s="15"/>
      <c r="F12" s="15"/>
      <c r="G12" s="35">
        <f>G13+G14</f>
        <v>969469.63</v>
      </c>
      <c r="H12" s="35">
        <f>H13+H14</f>
        <v>1613635</v>
      </c>
      <c r="I12" s="35"/>
      <c r="J12" s="35">
        <f>J13+J14</f>
        <v>1400807.87</v>
      </c>
      <c r="K12" s="35">
        <f t="shared" si="0"/>
        <v>144.49218692905316</v>
      </c>
      <c r="L12" s="35">
        <f t="shared" si="1"/>
        <v>86.810701924536843</v>
      </c>
    </row>
    <row r="13" spans="2:12" x14ac:dyDescent="0.25">
      <c r="B13" s="152" t="s">
        <v>42</v>
      </c>
      <c r="C13" s="153"/>
      <c r="D13" s="153"/>
      <c r="E13" s="153"/>
      <c r="F13" s="153"/>
      <c r="G13" s="36">
        <v>853791.37</v>
      </c>
      <c r="H13" s="36">
        <v>1016418</v>
      </c>
      <c r="I13" s="36"/>
      <c r="J13" s="36">
        <v>958912.03</v>
      </c>
      <c r="K13" s="35">
        <f t="shared" si="0"/>
        <v>112.312218616124</v>
      </c>
      <c r="L13" s="35">
        <f t="shared" si="1"/>
        <v>94.342291262059504</v>
      </c>
    </row>
    <row r="14" spans="2:12" x14ac:dyDescent="0.25">
      <c r="B14" s="154" t="s">
        <v>43</v>
      </c>
      <c r="C14" s="155"/>
      <c r="D14" s="155"/>
      <c r="E14" s="155"/>
      <c r="F14" s="155"/>
      <c r="G14" s="37">
        <v>115678.26</v>
      </c>
      <c r="H14" s="37">
        <v>597217</v>
      </c>
      <c r="I14" s="37"/>
      <c r="J14" s="37">
        <v>441895.84</v>
      </c>
      <c r="K14" s="35">
        <f t="shared" si="0"/>
        <v>382.00422447571395</v>
      </c>
      <c r="L14" s="35">
        <f t="shared" si="1"/>
        <v>73.992508585656466</v>
      </c>
    </row>
    <row r="15" spans="2:12" x14ac:dyDescent="0.25">
      <c r="B15" s="168" t="s">
        <v>50</v>
      </c>
      <c r="C15" s="159"/>
      <c r="D15" s="159"/>
      <c r="E15" s="159"/>
      <c r="F15" s="159"/>
      <c r="G15" s="35">
        <f>G9-G12</f>
        <v>-49111.290000000037</v>
      </c>
      <c r="H15" s="35">
        <f>H9-H12</f>
        <v>59074</v>
      </c>
      <c r="I15" s="38"/>
      <c r="J15" s="38">
        <f>J9-J12</f>
        <v>-209124.40000000014</v>
      </c>
      <c r="K15" s="35">
        <f t="shared" si="0"/>
        <v>425.81736297295379</v>
      </c>
      <c r="L15" s="35">
        <f t="shared" si="1"/>
        <v>-354.00413041270292</v>
      </c>
    </row>
    <row r="16" spans="2:12" ht="18" x14ac:dyDescent="0.25">
      <c r="B16" s="19"/>
      <c r="C16" s="26"/>
      <c r="D16" s="26"/>
      <c r="E16" s="26"/>
      <c r="F16" s="26"/>
      <c r="G16" s="26"/>
      <c r="H16" s="26"/>
      <c r="I16" s="27"/>
      <c r="J16" s="27"/>
      <c r="K16" s="27"/>
      <c r="L16" s="27"/>
    </row>
    <row r="17" spans="1:43" ht="18" customHeight="1" x14ac:dyDescent="0.25">
      <c r="B17" s="162" t="s">
        <v>51</v>
      </c>
      <c r="C17" s="162"/>
      <c r="D17" s="162"/>
      <c r="E17" s="162"/>
      <c r="F17" s="162"/>
      <c r="G17" s="26"/>
      <c r="H17" s="26"/>
      <c r="I17" s="27"/>
      <c r="J17" s="27"/>
      <c r="K17" s="27"/>
      <c r="L17" s="27"/>
    </row>
    <row r="18" spans="1:43" ht="25.5" x14ac:dyDescent="0.25">
      <c r="B18" s="163" t="s">
        <v>6</v>
      </c>
      <c r="C18" s="164"/>
      <c r="D18" s="164"/>
      <c r="E18" s="164"/>
      <c r="F18" s="165"/>
      <c r="G18" s="9" t="s">
        <v>230</v>
      </c>
      <c r="H18" s="1" t="s">
        <v>202</v>
      </c>
      <c r="I18" s="1" t="s">
        <v>58</v>
      </c>
      <c r="J18" s="9" t="s">
        <v>218</v>
      </c>
      <c r="K18" s="1" t="s">
        <v>15</v>
      </c>
      <c r="L18" s="1" t="s">
        <v>40</v>
      </c>
    </row>
    <row r="19" spans="1:43" s="12" customFormat="1" x14ac:dyDescent="0.25">
      <c r="B19" s="156">
        <v>1</v>
      </c>
      <c r="C19" s="156"/>
      <c r="D19" s="156"/>
      <c r="E19" s="156"/>
      <c r="F19" s="157"/>
      <c r="G19" s="11">
        <v>2</v>
      </c>
      <c r="H19" s="10">
        <v>3</v>
      </c>
      <c r="I19" s="10">
        <v>4</v>
      </c>
      <c r="J19" s="10">
        <v>5</v>
      </c>
      <c r="K19" s="10" t="s">
        <v>17</v>
      </c>
      <c r="L19" s="10" t="s">
        <v>115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12"/>
      <c r="B20" s="161" t="s">
        <v>44</v>
      </c>
      <c r="C20" s="173"/>
      <c r="D20" s="173"/>
      <c r="E20" s="173"/>
      <c r="F20" s="174"/>
      <c r="G20" s="37">
        <v>0</v>
      </c>
      <c r="H20" s="37">
        <v>0</v>
      </c>
      <c r="I20" s="37"/>
      <c r="J20" s="37">
        <v>0</v>
      </c>
      <c r="K20" s="37" t="e">
        <f>J20/G20*100</f>
        <v>#DIV/0!</v>
      </c>
      <c r="L20" s="37" t="e">
        <f>J20/H20*100</f>
        <v>#DIV/0!</v>
      </c>
    </row>
    <row r="21" spans="1:43" x14ac:dyDescent="0.25">
      <c r="A21" s="12"/>
      <c r="B21" s="161" t="s">
        <v>45</v>
      </c>
      <c r="C21" s="153"/>
      <c r="D21" s="153"/>
      <c r="E21" s="153"/>
      <c r="F21" s="153"/>
      <c r="G21" s="37">
        <v>0</v>
      </c>
      <c r="H21" s="37">
        <v>0</v>
      </c>
      <c r="I21" s="37"/>
      <c r="J21" s="37">
        <v>0</v>
      </c>
      <c r="K21" s="37" t="e">
        <f t="shared" ref="K21:K26" si="2">J21/G21*100</f>
        <v>#DIV/0!</v>
      </c>
      <c r="L21" s="37" t="e">
        <f t="shared" ref="L21:L22" si="3">J21/H21*100</f>
        <v>#DIV/0!</v>
      </c>
    </row>
    <row r="22" spans="1:43" s="16" customFormat="1" ht="15" customHeight="1" x14ac:dyDescent="0.25">
      <c r="A22" s="12"/>
      <c r="B22" s="170" t="s">
        <v>47</v>
      </c>
      <c r="C22" s="171"/>
      <c r="D22" s="171"/>
      <c r="E22" s="171"/>
      <c r="F22" s="172"/>
      <c r="G22" s="35">
        <v>0</v>
      </c>
      <c r="H22" s="35">
        <f>H20-H21</f>
        <v>0</v>
      </c>
      <c r="I22" s="35"/>
      <c r="J22" s="35">
        <f>J20-J21</f>
        <v>0</v>
      </c>
      <c r="K22" s="37" t="e">
        <f t="shared" si="2"/>
        <v>#DIV/0!</v>
      </c>
      <c r="L22" s="37" t="e">
        <f t="shared" si="3"/>
        <v>#DIV/0!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16" customFormat="1" ht="15" customHeight="1" x14ac:dyDescent="0.25">
      <c r="A23" s="12"/>
      <c r="B23" s="170" t="s">
        <v>52</v>
      </c>
      <c r="C23" s="171"/>
      <c r="D23" s="171"/>
      <c r="E23" s="171"/>
      <c r="F23" s="172"/>
      <c r="G23" s="35">
        <v>-9963.0300000000007</v>
      </c>
      <c r="H23" s="35">
        <v>-59074</v>
      </c>
      <c r="I23" s="35"/>
      <c r="J23" s="35">
        <v>0</v>
      </c>
      <c r="K23" s="37">
        <f t="shared" si="2"/>
        <v>0</v>
      </c>
      <c r="L23" s="37">
        <f>J23/H23*100</f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16" customFormat="1" ht="27" customHeight="1" x14ac:dyDescent="0.25">
      <c r="A24" s="12"/>
      <c r="B24" s="148" t="s">
        <v>244</v>
      </c>
      <c r="C24" s="149"/>
      <c r="D24" s="149"/>
      <c r="E24" s="149"/>
      <c r="F24" s="150"/>
      <c r="G24" s="36">
        <v>0</v>
      </c>
      <c r="H24" s="36">
        <v>5553</v>
      </c>
      <c r="I24" s="36"/>
      <c r="J24" s="36">
        <v>5553</v>
      </c>
      <c r="K24" s="37"/>
      <c r="L24" s="3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16" customFormat="1" ht="15.75" customHeight="1" x14ac:dyDescent="0.25">
      <c r="A25" s="12"/>
      <c r="B25" s="148" t="s">
        <v>245</v>
      </c>
      <c r="C25" s="149"/>
      <c r="D25" s="149"/>
      <c r="E25" s="149"/>
      <c r="F25" s="150"/>
      <c r="G25" s="36">
        <v>0</v>
      </c>
      <c r="H25" s="36">
        <v>-64627</v>
      </c>
      <c r="I25" s="36"/>
      <c r="J25" s="36">
        <v>0</v>
      </c>
      <c r="K25" s="37"/>
      <c r="L25" s="3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x14ac:dyDescent="0.25">
      <c r="A26" s="12"/>
      <c r="B26" s="168" t="s">
        <v>53</v>
      </c>
      <c r="C26" s="159"/>
      <c r="D26" s="159"/>
      <c r="E26" s="159"/>
      <c r="F26" s="159"/>
      <c r="G26" s="35">
        <f>G15+G23</f>
        <v>-59074.320000000036</v>
      </c>
      <c r="H26" s="35">
        <f>H15+H23</f>
        <v>0</v>
      </c>
      <c r="I26" s="35"/>
      <c r="J26" s="35">
        <v>0</v>
      </c>
      <c r="K26" s="37">
        <f t="shared" si="2"/>
        <v>0</v>
      </c>
      <c r="L26" s="37" t="e">
        <f>J26/H26*100</f>
        <v>#DIV/0!</v>
      </c>
    </row>
    <row r="27" spans="1:43" ht="15.75" x14ac:dyDescent="0.25">
      <c r="B27" s="28"/>
      <c r="C27" s="29"/>
      <c r="D27" s="29"/>
      <c r="E27" s="29"/>
      <c r="F27" s="29"/>
      <c r="G27" s="30"/>
      <c r="H27" s="30"/>
      <c r="I27" s="30"/>
      <c r="J27" s="30"/>
      <c r="K27" s="30"/>
      <c r="L27" s="20"/>
    </row>
    <row r="28" spans="1:43" ht="15.75" x14ac:dyDescent="0.25">
      <c r="B28" s="175" t="s">
        <v>57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</row>
    <row r="29" spans="1:43" ht="15.75" x14ac:dyDescent="0.25">
      <c r="B29" s="4"/>
      <c r="C29" s="5"/>
      <c r="D29" s="5"/>
      <c r="E29" s="5"/>
      <c r="F29" s="5"/>
      <c r="G29" s="6"/>
      <c r="H29" s="6"/>
      <c r="I29" s="6"/>
      <c r="J29" s="6"/>
      <c r="K29" s="6"/>
    </row>
    <row r="30" spans="1:43" ht="15" customHeight="1" x14ac:dyDescent="0.25">
      <c r="B30" s="176" t="s">
        <v>59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43" x14ac:dyDescent="0.25">
      <c r="B31" s="176" t="s">
        <v>60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</row>
    <row r="32" spans="1:43" ht="15" customHeight="1" x14ac:dyDescent="0.25">
      <c r="B32" s="176" t="s">
        <v>61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2:12" ht="36.75" customHeight="1" x14ac:dyDescent="0.25"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</row>
    <row r="34" spans="2:12" ht="15" customHeight="1" x14ac:dyDescent="0.25">
      <c r="B34" s="167" t="s">
        <v>62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</row>
    <row r="35" spans="2:12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</row>
  </sheetData>
  <mergeCells count="28">
    <mergeCell ref="B25:F25"/>
    <mergeCell ref="B34:L35"/>
    <mergeCell ref="B15:F15"/>
    <mergeCell ref="B26:F26"/>
    <mergeCell ref="B3:D3"/>
    <mergeCell ref="B23:F23"/>
    <mergeCell ref="B18:F18"/>
    <mergeCell ref="B19:F19"/>
    <mergeCell ref="B21:F21"/>
    <mergeCell ref="B22:F22"/>
    <mergeCell ref="B20:F20"/>
    <mergeCell ref="B28:L28"/>
    <mergeCell ref="B31:L31"/>
    <mergeCell ref="B30:L30"/>
    <mergeCell ref="B32:L33"/>
    <mergeCell ref="B17:F17"/>
    <mergeCell ref="B24:F24"/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31"/>
  <sheetViews>
    <sheetView topLeftCell="A7" workbookViewId="0">
      <selection activeCell="J17" sqref="J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7.140625" bestFit="1" customWidth="1"/>
    <col min="6" max="6" width="48.42578125" bestFit="1" customWidth="1"/>
    <col min="7" max="7" width="27.28515625" customWidth="1"/>
    <col min="8" max="8" width="20.85546875" customWidth="1"/>
    <col min="9" max="9" width="25.28515625" hidden="1" customWidth="1"/>
    <col min="10" max="10" width="27.5703125" customWidth="1"/>
    <col min="11" max="12" width="12.28515625" customWidth="1"/>
  </cols>
  <sheetData>
    <row r="1" spans="2:12" ht="18" customHeight="1" x14ac:dyDescent="0.25">
      <c r="B1" s="2"/>
      <c r="C1" s="2"/>
      <c r="D1" s="2"/>
      <c r="E1" s="7"/>
      <c r="F1" s="2"/>
      <c r="G1" s="2"/>
      <c r="H1" s="2"/>
      <c r="I1" s="2"/>
      <c r="J1" s="2"/>
      <c r="K1" s="2"/>
    </row>
    <row r="2" spans="2:12" ht="15.75" customHeight="1" x14ac:dyDescent="0.25">
      <c r="B2" s="180" t="s">
        <v>11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2" ht="18" x14ac:dyDescent="0.25">
      <c r="B3" s="2"/>
      <c r="C3" s="2"/>
      <c r="D3" s="2"/>
      <c r="E3" s="7"/>
      <c r="F3" s="2"/>
      <c r="G3" s="2"/>
      <c r="H3" s="2"/>
      <c r="I3" s="2"/>
      <c r="J3" s="3"/>
      <c r="K3" s="3"/>
    </row>
    <row r="4" spans="2:12" ht="18" customHeight="1" x14ac:dyDescent="0.25">
      <c r="B4" s="180" t="s">
        <v>54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2:12" ht="18" x14ac:dyDescent="0.25">
      <c r="B5" s="2"/>
      <c r="C5" s="2"/>
      <c r="D5" s="2"/>
      <c r="E5" s="7"/>
      <c r="F5" s="2"/>
      <c r="G5" s="2"/>
      <c r="H5" s="2"/>
      <c r="I5" s="2"/>
      <c r="J5" s="3"/>
      <c r="K5" s="3"/>
    </row>
    <row r="6" spans="2:12" ht="15.75" customHeight="1" x14ac:dyDescent="0.25">
      <c r="B6" s="180" t="s">
        <v>16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</row>
    <row r="7" spans="2:12" ht="18" x14ac:dyDescent="0.25">
      <c r="B7" s="2"/>
      <c r="C7" s="2"/>
      <c r="D7" s="2"/>
      <c r="E7" s="7"/>
      <c r="F7" s="2"/>
      <c r="G7" s="2"/>
      <c r="H7" s="2"/>
      <c r="I7" s="2"/>
      <c r="J7" s="3"/>
      <c r="K7" s="3"/>
    </row>
    <row r="8" spans="2:12" ht="45" x14ac:dyDescent="0.25">
      <c r="B8" s="177" t="s">
        <v>6</v>
      </c>
      <c r="C8" s="178"/>
      <c r="D8" s="178"/>
      <c r="E8" s="178"/>
      <c r="F8" s="179"/>
      <c r="G8" s="67" t="s">
        <v>215</v>
      </c>
      <c r="H8" s="67" t="s">
        <v>228</v>
      </c>
      <c r="I8" s="67" t="s">
        <v>58</v>
      </c>
      <c r="J8" s="67" t="s">
        <v>218</v>
      </c>
      <c r="K8" s="67" t="s">
        <v>15</v>
      </c>
      <c r="L8" s="67" t="s">
        <v>40</v>
      </c>
    </row>
    <row r="9" spans="2:12" ht="16.5" customHeight="1" x14ac:dyDescent="0.25">
      <c r="B9" s="177">
        <v>1</v>
      </c>
      <c r="C9" s="178"/>
      <c r="D9" s="178"/>
      <c r="E9" s="178"/>
      <c r="F9" s="179"/>
      <c r="G9" s="67">
        <v>2</v>
      </c>
      <c r="H9" s="67">
        <v>3</v>
      </c>
      <c r="I9" s="67">
        <v>4</v>
      </c>
      <c r="J9" s="67">
        <v>5</v>
      </c>
      <c r="K9" s="67" t="s">
        <v>17</v>
      </c>
      <c r="L9" s="67" t="s">
        <v>115</v>
      </c>
    </row>
    <row r="10" spans="2:12" x14ac:dyDescent="0.25">
      <c r="B10" s="68"/>
      <c r="C10" s="68"/>
      <c r="D10" s="68"/>
      <c r="E10" s="68"/>
      <c r="F10" s="68" t="s">
        <v>18</v>
      </c>
      <c r="G10" s="80">
        <f>G11</f>
        <v>920358.33999999985</v>
      </c>
      <c r="H10" s="69">
        <f>H12+H19+H21+H27</f>
        <v>1672709</v>
      </c>
      <c r="I10" s="69"/>
      <c r="J10" s="107">
        <f>J11</f>
        <v>1191683.4700000002</v>
      </c>
      <c r="K10" s="70">
        <f t="shared" ref="K10:K30" si="0">J10/G10*100</f>
        <v>129.48037934876544</v>
      </c>
      <c r="L10" s="70">
        <f t="shared" ref="L10:L30" si="1">J10/H10*100</f>
        <v>71.242724825417952</v>
      </c>
    </row>
    <row r="11" spans="2:12" ht="15.75" customHeight="1" x14ac:dyDescent="0.25">
      <c r="B11" s="68">
        <v>6</v>
      </c>
      <c r="C11" s="68"/>
      <c r="D11" s="68"/>
      <c r="E11" s="68"/>
      <c r="F11" s="68" t="s">
        <v>2</v>
      </c>
      <c r="G11" s="69">
        <f>G12+G19+G21+G27</f>
        <v>920358.33999999985</v>
      </c>
      <c r="H11" s="69">
        <f>H12+H19+H21+H27</f>
        <v>1672709</v>
      </c>
      <c r="I11" s="69"/>
      <c r="J11" s="107">
        <f>J12+J19+J21+J27</f>
        <v>1191683.4700000002</v>
      </c>
      <c r="K11" s="70">
        <f t="shared" si="0"/>
        <v>129.48037934876544</v>
      </c>
      <c r="L11" s="70">
        <f t="shared" si="1"/>
        <v>71.242724825417952</v>
      </c>
    </row>
    <row r="12" spans="2:12" ht="28.5" x14ac:dyDescent="0.25">
      <c r="B12" s="89"/>
      <c r="C12" s="90">
        <v>63</v>
      </c>
      <c r="D12" s="90"/>
      <c r="E12" s="90"/>
      <c r="F12" s="90" t="s">
        <v>19</v>
      </c>
      <c r="G12" s="69">
        <f>G13+G16</f>
        <v>218649.99</v>
      </c>
      <c r="H12" s="69">
        <v>681438</v>
      </c>
      <c r="I12" s="69"/>
      <c r="J12" s="107">
        <f>J13+J16</f>
        <v>325970.53000000003</v>
      </c>
      <c r="K12" s="70">
        <f t="shared" si="0"/>
        <v>149.08325859059039</v>
      </c>
      <c r="L12" s="70">
        <f t="shared" si="1"/>
        <v>47.835684244201239</v>
      </c>
    </row>
    <row r="13" spans="2:12" ht="28.5" x14ac:dyDescent="0.25">
      <c r="B13" s="89"/>
      <c r="C13" s="90"/>
      <c r="D13" s="90">
        <v>636</v>
      </c>
      <c r="E13" s="90"/>
      <c r="F13" s="90" t="s">
        <v>133</v>
      </c>
      <c r="G13" s="69">
        <f>G14+G15</f>
        <v>185630.99</v>
      </c>
      <c r="H13" s="69"/>
      <c r="I13" s="69"/>
      <c r="J13" s="107">
        <f>J14+J15</f>
        <v>320539.5</v>
      </c>
      <c r="K13" s="70">
        <f t="shared" si="0"/>
        <v>172.6756399887756</v>
      </c>
      <c r="L13" s="70" t="e">
        <f t="shared" si="1"/>
        <v>#DIV/0!</v>
      </c>
    </row>
    <row r="14" spans="2:12" ht="28.5" x14ac:dyDescent="0.25">
      <c r="B14" s="78"/>
      <c r="C14" s="78"/>
      <c r="D14" s="78"/>
      <c r="E14" s="78">
        <v>6361</v>
      </c>
      <c r="F14" s="78" t="s">
        <v>134</v>
      </c>
      <c r="G14" s="69">
        <v>85630.99</v>
      </c>
      <c r="H14" s="69"/>
      <c r="I14" s="69"/>
      <c r="J14" s="107">
        <v>120539.5</v>
      </c>
      <c r="K14" s="70">
        <f t="shared" si="0"/>
        <v>140.76621092433942</v>
      </c>
      <c r="L14" s="70" t="e">
        <f t="shared" si="1"/>
        <v>#DIV/0!</v>
      </c>
    </row>
    <row r="15" spans="2:12" ht="28.5" x14ac:dyDescent="0.25">
      <c r="B15" s="78"/>
      <c r="C15" s="78"/>
      <c r="D15" s="78"/>
      <c r="E15" s="78">
        <v>6362</v>
      </c>
      <c r="F15" s="78" t="s">
        <v>135</v>
      </c>
      <c r="G15" s="69">
        <v>100000</v>
      </c>
      <c r="H15" s="69"/>
      <c r="I15" s="69"/>
      <c r="J15" s="107">
        <v>200000</v>
      </c>
      <c r="K15" s="70">
        <f t="shared" si="0"/>
        <v>200</v>
      </c>
      <c r="L15" s="70" t="e">
        <f t="shared" si="1"/>
        <v>#DIV/0!</v>
      </c>
    </row>
    <row r="16" spans="2:12" x14ac:dyDescent="0.25">
      <c r="B16" s="78"/>
      <c r="C16" s="78"/>
      <c r="D16" s="78">
        <v>638</v>
      </c>
      <c r="E16" s="78"/>
      <c r="F16" s="78" t="s">
        <v>136</v>
      </c>
      <c r="G16" s="69">
        <f>G17+G18</f>
        <v>33019</v>
      </c>
      <c r="H16" s="69"/>
      <c r="I16" s="69"/>
      <c r="J16" s="107">
        <f>J17+J18</f>
        <v>5431.03</v>
      </c>
      <c r="K16" s="70">
        <f t="shared" si="0"/>
        <v>16.448196492928314</v>
      </c>
      <c r="L16" s="70" t="e">
        <f t="shared" si="1"/>
        <v>#DIV/0!</v>
      </c>
    </row>
    <row r="17" spans="2:12" ht="28.5" x14ac:dyDescent="0.25">
      <c r="B17" s="78"/>
      <c r="C17" s="78"/>
      <c r="D17" s="78"/>
      <c r="E17" s="78">
        <v>6381</v>
      </c>
      <c r="F17" s="78" t="s">
        <v>137</v>
      </c>
      <c r="G17" s="69">
        <v>394</v>
      </c>
      <c r="H17" s="69"/>
      <c r="I17" s="69"/>
      <c r="J17" s="107">
        <v>5431.03</v>
      </c>
      <c r="K17" s="70">
        <f t="shared" si="0"/>
        <v>1378.4340101522841</v>
      </c>
      <c r="L17" s="70" t="e">
        <f t="shared" si="1"/>
        <v>#DIV/0!</v>
      </c>
    </row>
    <row r="18" spans="2:12" ht="28.5" x14ac:dyDescent="0.25">
      <c r="B18" s="78"/>
      <c r="C18" s="78"/>
      <c r="D18" s="78"/>
      <c r="E18" s="78">
        <v>6382</v>
      </c>
      <c r="F18" s="78" t="s">
        <v>196</v>
      </c>
      <c r="G18" s="69">
        <v>32625</v>
      </c>
      <c r="H18" s="69"/>
      <c r="I18" s="69"/>
      <c r="J18" s="107">
        <v>0</v>
      </c>
      <c r="K18" s="70">
        <f t="shared" si="0"/>
        <v>0</v>
      </c>
      <c r="L18" s="70" t="e">
        <f t="shared" si="1"/>
        <v>#DIV/0!</v>
      </c>
    </row>
    <row r="19" spans="2:12" ht="28.5" x14ac:dyDescent="0.25">
      <c r="B19" s="78"/>
      <c r="C19" s="78">
        <v>65</v>
      </c>
      <c r="D19" s="78"/>
      <c r="E19" s="78"/>
      <c r="F19" s="78" t="s">
        <v>138</v>
      </c>
      <c r="G19" s="69">
        <f>G20</f>
        <v>6239.9</v>
      </c>
      <c r="H19" s="69">
        <v>9000</v>
      </c>
      <c r="I19" s="69"/>
      <c r="J19" s="107">
        <f>J20</f>
        <v>7949.1</v>
      </c>
      <c r="K19" s="70">
        <f t="shared" si="0"/>
        <v>127.39146460680462</v>
      </c>
      <c r="L19" s="70">
        <f t="shared" si="1"/>
        <v>88.323333333333338</v>
      </c>
    </row>
    <row r="20" spans="2:12" x14ac:dyDescent="0.25">
      <c r="B20" s="91"/>
      <c r="C20" s="91"/>
      <c r="D20" s="92"/>
      <c r="E20" s="92">
        <v>6526</v>
      </c>
      <c r="F20" s="92" t="s">
        <v>139</v>
      </c>
      <c r="G20" s="69">
        <v>6239.9</v>
      </c>
      <c r="H20" s="69"/>
      <c r="I20" s="69"/>
      <c r="J20" s="107">
        <v>7949.1</v>
      </c>
      <c r="K20" s="70">
        <f t="shared" si="0"/>
        <v>127.39146460680462</v>
      </c>
      <c r="L20" s="70" t="e">
        <f t="shared" si="1"/>
        <v>#DIV/0!</v>
      </c>
    </row>
    <row r="21" spans="2:12" ht="28.5" x14ac:dyDescent="0.25">
      <c r="B21" s="91"/>
      <c r="C21" s="91">
        <v>66</v>
      </c>
      <c r="D21" s="92"/>
      <c r="E21" s="92"/>
      <c r="F21" s="90" t="s">
        <v>20</v>
      </c>
      <c r="G21" s="69">
        <f>G22+G25</f>
        <v>16622.52</v>
      </c>
      <c r="H21" s="69">
        <v>23000</v>
      </c>
      <c r="I21" s="69"/>
      <c r="J21" s="107">
        <f>J22+J25</f>
        <v>22661.769999999997</v>
      </c>
      <c r="K21" s="70">
        <f t="shared" si="0"/>
        <v>136.33173550099502</v>
      </c>
      <c r="L21" s="70">
        <f t="shared" si="1"/>
        <v>98.529434782608689</v>
      </c>
    </row>
    <row r="22" spans="2:12" ht="28.5" x14ac:dyDescent="0.25">
      <c r="B22" s="91"/>
      <c r="C22" s="93"/>
      <c r="D22" s="92">
        <v>661</v>
      </c>
      <c r="E22" s="92"/>
      <c r="F22" s="90" t="s">
        <v>21</v>
      </c>
      <c r="G22" s="69">
        <f>G23+G24</f>
        <v>16622.52</v>
      </c>
      <c r="H22" s="69"/>
      <c r="I22" s="69"/>
      <c r="J22" s="107">
        <f>J23+J24</f>
        <v>21661.769999999997</v>
      </c>
      <c r="K22" s="70">
        <f t="shared" si="0"/>
        <v>130.3158004923441</v>
      </c>
      <c r="L22" s="70" t="e">
        <f t="shared" si="1"/>
        <v>#DIV/0!</v>
      </c>
    </row>
    <row r="23" spans="2:12" x14ac:dyDescent="0.25">
      <c r="B23" s="91"/>
      <c r="C23" s="93"/>
      <c r="D23" s="92"/>
      <c r="E23" s="92">
        <v>6614</v>
      </c>
      <c r="F23" s="90" t="s">
        <v>22</v>
      </c>
      <c r="G23" s="69">
        <v>4364.54</v>
      </c>
      <c r="H23" s="69"/>
      <c r="I23" s="69"/>
      <c r="J23" s="107">
        <v>4159.17</v>
      </c>
      <c r="K23" s="70">
        <f t="shared" si="0"/>
        <v>95.294578581018854</v>
      </c>
      <c r="L23" s="70" t="e">
        <f t="shared" si="1"/>
        <v>#DIV/0!</v>
      </c>
    </row>
    <row r="24" spans="2:12" s="14" customFormat="1" x14ac:dyDescent="0.25">
      <c r="B24" s="91"/>
      <c r="C24" s="91"/>
      <c r="D24" s="92"/>
      <c r="E24" s="92">
        <v>6615</v>
      </c>
      <c r="F24" s="90" t="s">
        <v>140</v>
      </c>
      <c r="G24" s="69">
        <v>12257.98</v>
      </c>
      <c r="H24" s="80"/>
      <c r="I24" s="80"/>
      <c r="J24" s="107">
        <v>17502.599999999999</v>
      </c>
      <c r="K24" s="70">
        <f t="shared" si="0"/>
        <v>142.7853528884857</v>
      </c>
      <c r="L24" s="70" t="e">
        <f t="shared" si="1"/>
        <v>#DIV/0!</v>
      </c>
    </row>
    <row r="25" spans="2:12" ht="42.75" x14ac:dyDescent="0.25">
      <c r="B25" s="91"/>
      <c r="C25" s="91"/>
      <c r="D25" s="92">
        <v>663</v>
      </c>
      <c r="E25" s="92"/>
      <c r="F25" s="90" t="s">
        <v>141</v>
      </c>
      <c r="G25" s="69">
        <f>G26</f>
        <v>0</v>
      </c>
      <c r="H25" s="69"/>
      <c r="I25" s="69"/>
      <c r="J25" s="107">
        <f>J26</f>
        <v>1000</v>
      </c>
      <c r="K25" s="70" t="e">
        <f t="shared" si="0"/>
        <v>#DIV/0!</v>
      </c>
      <c r="L25" s="70" t="e">
        <f t="shared" si="1"/>
        <v>#DIV/0!</v>
      </c>
    </row>
    <row r="26" spans="2:12" x14ac:dyDescent="0.25">
      <c r="B26" s="91"/>
      <c r="C26" s="91"/>
      <c r="D26" s="92"/>
      <c r="E26" s="92">
        <v>6631</v>
      </c>
      <c r="F26" s="90" t="s">
        <v>207</v>
      </c>
      <c r="G26" s="69">
        <v>0</v>
      </c>
      <c r="H26" s="69"/>
      <c r="I26" s="69"/>
      <c r="J26" s="107">
        <v>1000</v>
      </c>
      <c r="K26" s="70" t="e">
        <f t="shared" si="0"/>
        <v>#DIV/0!</v>
      </c>
      <c r="L26" s="70" t="e">
        <f t="shared" si="1"/>
        <v>#DIV/0!</v>
      </c>
    </row>
    <row r="27" spans="2:12" ht="28.5" x14ac:dyDescent="0.25">
      <c r="B27" s="91"/>
      <c r="C27" s="91">
        <v>67</v>
      </c>
      <c r="D27" s="92"/>
      <c r="E27" s="92"/>
      <c r="F27" s="90" t="s">
        <v>142</v>
      </c>
      <c r="G27" s="69">
        <f>G28</f>
        <v>678845.92999999993</v>
      </c>
      <c r="H27" s="69">
        <v>959271</v>
      </c>
      <c r="I27" s="69"/>
      <c r="J27" s="108">
        <f>J28</f>
        <v>835102.07000000007</v>
      </c>
      <c r="K27" s="70">
        <f t="shared" si="0"/>
        <v>123.01790923310097</v>
      </c>
      <c r="L27" s="70">
        <f t="shared" si="1"/>
        <v>87.055907037740127</v>
      </c>
    </row>
    <row r="28" spans="2:12" ht="28.5" x14ac:dyDescent="0.25">
      <c r="B28" s="91"/>
      <c r="C28" s="91" t="s">
        <v>143</v>
      </c>
      <c r="D28" s="92">
        <v>671</v>
      </c>
      <c r="E28" s="92"/>
      <c r="F28" s="78" t="s">
        <v>144</v>
      </c>
      <c r="G28" s="69">
        <f>G29+G30</f>
        <v>678845.92999999993</v>
      </c>
      <c r="H28" s="69"/>
      <c r="I28" s="69"/>
      <c r="J28" s="108">
        <f>J29+J30</f>
        <v>835102.07000000007</v>
      </c>
      <c r="K28" s="70">
        <f t="shared" si="0"/>
        <v>123.01790923310097</v>
      </c>
      <c r="L28" s="70" t="e">
        <f t="shared" si="1"/>
        <v>#DIV/0!</v>
      </c>
    </row>
    <row r="29" spans="2:12" ht="28.5" x14ac:dyDescent="0.25">
      <c r="B29" s="91"/>
      <c r="C29" s="91"/>
      <c r="D29" s="91" t="s">
        <v>143</v>
      </c>
      <c r="E29" s="91">
        <v>6711</v>
      </c>
      <c r="F29" s="78" t="s">
        <v>145</v>
      </c>
      <c r="G29" s="69">
        <v>664995.34</v>
      </c>
      <c r="H29" s="69"/>
      <c r="I29" s="69"/>
      <c r="J29" s="108">
        <v>797414.93</v>
      </c>
      <c r="K29" s="70">
        <f t="shared" si="0"/>
        <v>119.91285984049154</v>
      </c>
      <c r="L29" s="70" t="e">
        <f t="shared" si="1"/>
        <v>#DIV/0!</v>
      </c>
    </row>
    <row r="30" spans="2:12" ht="28.5" x14ac:dyDescent="0.25">
      <c r="B30" s="91"/>
      <c r="C30" s="91"/>
      <c r="D30" s="91"/>
      <c r="E30" s="91">
        <v>6712</v>
      </c>
      <c r="F30" s="78" t="s">
        <v>146</v>
      </c>
      <c r="G30" s="69">
        <v>13850.59</v>
      </c>
      <c r="H30" s="69"/>
      <c r="I30" s="69"/>
      <c r="J30" s="108">
        <v>37687.14</v>
      </c>
      <c r="K30" s="70">
        <f t="shared" si="0"/>
        <v>272.09772291288675</v>
      </c>
      <c r="L30" s="70" t="e">
        <f t="shared" si="1"/>
        <v>#DIV/0!</v>
      </c>
    </row>
    <row r="31" spans="2:12" ht="15.75" customHeight="1" x14ac:dyDescent="0.25"/>
    <row r="32" spans="2:12" hidden="1" x14ac:dyDescent="0.25">
      <c r="G32" t="s">
        <v>197</v>
      </c>
    </row>
    <row r="33" spans="2:12" ht="25.5" hidden="1" x14ac:dyDescent="0.25">
      <c r="C33" s="13"/>
      <c r="D33" s="13"/>
      <c r="E33" s="13"/>
      <c r="F33" s="13"/>
      <c r="G33" s="17" t="s">
        <v>63</v>
      </c>
      <c r="H33" s="17" t="s">
        <v>65</v>
      </c>
      <c r="I33" s="13"/>
      <c r="J33" s="17" t="s">
        <v>64</v>
      </c>
    </row>
    <row r="34" spans="2:12" ht="15.75" hidden="1" customHeight="1" x14ac:dyDescent="0.25">
      <c r="C34" s="13">
        <v>9</v>
      </c>
      <c r="D34" s="13"/>
      <c r="E34" s="39"/>
      <c r="F34" s="13" t="s">
        <v>189</v>
      </c>
      <c r="G34" s="34">
        <f>G35</f>
        <v>0</v>
      </c>
      <c r="H34" s="34">
        <f>H35</f>
        <v>3555</v>
      </c>
      <c r="I34" s="34"/>
      <c r="J34" s="34">
        <f>J35</f>
        <v>3110</v>
      </c>
    </row>
    <row r="35" spans="2:12" ht="15.75" hidden="1" customHeight="1" x14ac:dyDescent="0.25">
      <c r="C35" s="13"/>
      <c r="D35" s="13">
        <v>92</v>
      </c>
      <c r="E35" s="13"/>
      <c r="F35" s="13" t="s">
        <v>190</v>
      </c>
      <c r="G35" s="34">
        <f>G36+G37</f>
        <v>0</v>
      </c>
      <c r="H35" s="34">
        <f>H36+H37</f>
        <v>3555</v>
      </c>
      <c r="I35" s="34"/>
      <c r="J35" s="34">
        <f>J36+J37</f>
        <v>3110</v>
      </c>
    </row>
    <row r="36" spans="2:12" ht="15.75" hidden="1" customHeight="1" x14ac:dyDescent="0.25">
      <c r="C36" s="13"/>
      <c r="D36" s="13"/>
      <c r="E36" s="13">
        <v>94</v>
      </c>
      <c r="F36" s="13" t="s">
        <v>191</v>
      </c>
      <c r="G36" s="34">
        <v>0</v>
      </c>
      <c r="H36" s="34">
        <v>445</v>
      </c>
      <c r="I36" s="34"/>
      <c r="J36" s="34">
        <v>0</v>
      </c>
    </row>
    <row r="37" spans="2:12" ht="15.75" hidden="1" customHeight="1" x14ac:dyDescent="0.25">
      <c r="C37" s="13"/>
      <c r="D37" s="13"/>
      <c r="E37" s="13">
        <v>97</v>
      </c>
      <c r="F37" s="13" t="s">
        <v>192</v>
      </c>
      <c r="G37" s="34">
        <v>0</v>
      </c>
      <c r="H37" s="34">
        <v>3110</v>
      </c>
      <c r="I37" s="34"/>
      <c r="J37" s="34">
        <v>3110</v>
      </c>
    </row>
    <row r="38" spans="2:12" x14ac:dyDescent="0.25">
      <c r="C38" s="43"/>
      <c r="D38" s="43"/>
      <c r="E38" s="122"/>
      <c r="F38" s="122" t="s">
        <v>231</v>
      </c>
      <c r="G38" s="123"/>
      <c r="H38" s="123"/>
      <c r="I38" s="122"/>
      <c r="J38" s="122"/>
    </row>
    <row r="39" spans="2:12" ht="35.25" customHeight="1" x14ac:dyDescent="0.25">
      <c r="C39" s="43"/>
      <c r="D39" s="43"/>
      <c r="E39" s="114" t="s">
        <v>200</v>
      </c>
      <c r="F39" s="115" t="s">
        <v>201</v>
      </c>
      <c r="G39" s="114" t="s">
        <v>222</v>
      </c>
      <c r="H39" s="116" t="s">
        <v>232</v>
      </c>
      <c r="I39" s="114" t="s">
        <v>223</v>
      </c>
      <c r="J39" s="117" t="s">
        <v>224</v>
      </c>
      <c r="K39" s="112" t="s">
        <v>233</v>
      </c>
      <c r="L39" s="112" t="s">
        <v>233</v>
      </c>
    </row>
    <row r="40" spans="2:12" ht="15.75" customHeight="1" x14ac:dyDescent="0.25">
      <c r="C40" s="43"/>
      <c r="D40" s="43"/>
      <c r="E40" s="118">
        <v>92</v>
      </c>
      <c r="F40" s="119" t="s">
        <v>198</v>
      </c>
      <c r="G40" s="108">
        <f>G41</f>
        <v>0</v>
      </c>
      <c r="H40" s="125">
        <f>H41</f>
        <v>5553</v>
      </c>
      <c r="I40" s="108">
        <f>I41</f>
        <v>5000</v>
      </c>
      <c r="J40" s="108">
        <f>J41</f>
        <v>5553</v>
      </c>
      <c r="K40" s="113" t="e">
        <f>J40/G40*100</f>
        <v>#DIV/0!</v>
      </c>
      <c r="L40" s="13">
        <f>J40/H40*100</f>
        <v>100</v>
      </c>
    </row>
    <row r="41" spans="2:12" ht="15.75" customHeight="1" x14ac:dyDescent="0.25">
      <c r="C41" s="43"/>
      <c r="D41" s="43"/>
      <c r="E41" s="120">
        <v>9221</v>
      </c>
      <c r="F41" s="121" t="s">
        <v>206</v>
      </c>
      <c r="G41" s="108">
        <v>0</v>
      </c>
      <c r="H41" s="108">
        <v>5553</v>
      </c>
      <c r="I41" s="108">
        <v>5000</v>
      </c>
      <c r="J41" s="108">
        <v>5553</v>
      </c>
      <c r="K41" s="113" t="e">
        <f>J41/G41*100</f>
        <v>#DIV/0!</v>
      </c>
      <c r="L41" s="13">
        <f>J41/H41*100</f>
        <v>100</v>
      </c>
    </row>
    <row r="42" spans="2:12" ht="25.5" customHeight="1" x14ac:dyDescent="0.25">
      <c r="C42" s="43"/>
      <c r="D42" s="43"/>
      <c r="E42" s="141" t="s">
        <v>235</v>
      </c>
      <c r="F42" s="142"/>
      <c r="G42" s="126">
        <f>G10+G40</f>
        <v>920358.33999999985</v>
      </c>
      <c r="H42" s="107">
        <f>H10+H40</f>
        <v>1678262</v>
      </c>
      <c r="I42" s="107"/>
      <c r="J42" s="107">
        <f>J10+J40</f>
        <v>1197236.4700000002</v>
      </c>
      <c r="K42" s="146">
        <f>J42/G42*100</f>
        <v>130.08373129970227</v>
      </c>
      <c r="L42" s="147">
        <f>J42/H42*100</f>
        <v>71.337876326819071</v>
      </c>
    </row>
    <row r="43" spans="2:12" ht="15.75" customHeight="1" x14ac:dyDescent="0.25">
      <c r="C43" s="43"/>
      <c r="D43" s="43"/>
      <c r="E43" s="43"/>
      <c r="F43" s="43"/>
      <c r="G43" s="44"/>
      <c r="H43" s="44"/>
      <c r="I43" s="44"/>
      <c r="J43" s="44"/>
    </row>
    <row r="44" spans="2:12" ht="15.75" customHeight="1" x14ac:dyDescent="0.25"/>
    <row r="45" spans="2:12" ht="15.75" customHeight="1" x14ac:dyDescent="0.25"/>
    <row r="46" spans="2:12" ht="45" x14ac:dyDescent="0.25">
      <c r="B46" s="177" t="s">
        <v>6</v>
      </c>
      <c r="C46" s="178"/>
      <c r="D46" s="178"/>
      <c r="E46" s="178"/>
      <c r="F46" s="179"/>
      <c r="G46" s="67" t="s">
        <v>215</v>
      </c>
      <c r="H46" s="67" t="s">
        <v>208</v>
      </c>
      <c r="I46" s="67" t="s">
        <v>58</v>
      </c>
      <c r="J46" s="67" t="s">
        <v>218</v>
      </c>
      <c r="K46" s="67" t="s">
        <v>15</v>
      </c>
      <c r="L46" s="67" t="s">
        <v>40</v>
      </c>
    </row>
    <row r="47" spans="2:12" ht="12.75" customHeight="1" x14ac:dyDescent="0.25">
      <c r="B47" s="177">
        <v>1</v>
      </c>
      <c r="C47" s="178"/>
      <c r="D47" s="178"/>
      <c r="E47" s="178"/>
      <c r="F47" s="179"/>
      <c r="G47" s="67">
        <v>2</v>
      </c>
      <c r="H47" s="67">
        <v>3</v>
      </c>
      <c r="I47" s="67">
        <v>4</v>
      </c>
      <c r="J47" s="67">
        <v>5</v>
      </c>
      <c r="K47" s="67" t="s">
        <v>17</v>
      </c>
      <c r="L47" s="67" t="s">
        <v>115</v>
      </c>
    </row>
    <row r="48" spans="2:12" x14ac:dyDescent="0.25">
      <c r="B48" s="89"/>
      <c r="C48" s="89"/>
      <c r="D48" s="89"/>
      <c r="E48" s="89"/>
      <c r="F48" s="89" t="s">
        <v>7</v>
      </c>
      <c r="G48" s="69">
        <f>G49+G93</f>
        <v>969469.63000000012</v>
      </c>
      <c r="H48" s="69">
        <f>H49+H93</f>
        <v>1613635</v>
      </c>
      <c r="I48" s="69"/>
      <c r="J48" s="107">
        <f>J49+J93</f>
        <v>1400807.87</v>
      </c>
      <c r="K48" s="40">
        <f t="shared" ref="K48:K79" si="2">J48/G48*100</f>
        <v>144.49218692905313</v>
      </c>
      <c r="L48" s="40">
        <f>J48/H48*100</f>
        <v>86.810701924536843</v>
      </c>
    </row>
    <row r="49" spans="2:12" x14ac:dyDescent="0.25">
      <c r="B49" s="89">
        <v>3</v>
      </c>
      <c r="C49" s="89"/>
      <c r="D49" s="89"/>
      <c r="E49" s="89"/>
      <c r="F49" s="89" t="s">
        <v>3</v>
      </c>
      <c r="G49" s="69">
        <f>G50+G58+G87+G90</f>
        <v>853791.37000000011</v>
      </c>
      <c r="H49" s="69">
        <f>H50+H58+H87</f>
        <v>1016418</v>
      </c>
      <c r="I49" s="69"/>
      <c r="J49" s="107">
        <f>J50+J58+J87</f>
        <v>958912.03</v>
      </c>
      <c r="K49" s="40">
        <f t="shared" si="2"/>
        <v>112.31221861612397</v>
      </c>
      <c r="L49" s="40">
        <f t="shared" ref="L49:L106" si="3">J49/H49*100</f>
        <v>94.342291262059504</v>
      </c>
    </row>
    <row r="50" spans="2:12" x14ac:dyDescent="0.25">
      <c r="B50" s="89"/>
      <c r="C50" s="90">
        <v>31</v>
      </c>
      <c r="D50" s="90"/>
      <c r="E50" s="90"/>
      <c r="F50" s="90" t="s">
        <v>4</v>
      </c>
      <c r="G50" s="69">
        <f>G51+G54+G56</f>
        <v>563408.42000000004</v>
      </c>
      <c r="H50" s="69">
        <v>588700</v>
      </c>
      <c r="I50" s="69"/>
      <c r="J50" s="107">
        <f>J51+J54+J56</f>
        <v>576525.01</v>
      </c>
      <c r="K50" s="40">
        <f t="shared" si="2"/>
        <v>102.32807844795788</v>
      </c>
      <c r="L50" s="40">
        <f t="shared" si="3"/>
        <v>97.931885510446747</v>
      </c>
    </row>
    <row r="51" spans="2:12" x14ac:dyDescent="0.25">
      <c r="B51" s="91"/>
      <c r="C51" s="91"/>
      <c r="D51" s="91">
        <v>311</v>
      </c>
      <c r="E51" s="91"/>
      <c r="F51" s="91" t="s">
        <v>23</v>
      </c>
      <c r="G51" s="69">
        <f>G52+G53</f>
        <v>419444.76</v>
      </c>
      <c r="H51" s="69"/>
      <c r="I51" s="69"/>
      <c r="J51" s="107">
        <f>J52+J53</f>
        <v>442884.52</v>
      </c>
      <c r="K51" s="40">
        <f t="shared" si="2"/>
        <v>105.5882829481527</v>
      </c>
      <c r="L51" s="70" t="e">
        <f t="shared" si="3"/>
        <v>#DIV/0!</v>
      </c>
    </row>
    <row r="52" spans="2:12" x14ac:dyDescent="0.25">
      <c r="B52" s="91"/>
      <c r="C52" s="91"/>
      <c r="D52" s="91"/>
      <c r="E52" s="91">
        <v>3111</v>
      </c>
      <c r="F52" s="91" t="s">
        <v>24</v>
      </c>
      <c r="G52" s="69">
        <v>417440.4</v>
      </c>
      <c r="H52" s="69"/>
      <c r="I52" s="69"/>
      <c r="J52" s="107">
        <v>441526.07</v>
      </c>
      <c r="K52" s="40">
        <f t="shared" si="2"/>
        <v>105.7698464259808</v>
      </c>
      <c r="L52" s="70" t="e">
        <f t="shared" si="3"/>
        <v>#DIV/0!</v>
      </c>
    </row>
    <row r="53" spans="2:12" x14ac:dyDescent="0.25">
      <c r="B53" s="91"/>
      <c r="C53" s="91"/>
      <c r="D53" s="91"/>
      <c r="E53" s="91">
        <v>3113</v>
      </c>
      <c r="F53" s="91" t="s">
        <v>147</v>
      </c>
      <c r="G53" s="69">
        <v>2004.36</v>
      </c>
      <c r="H53" s="69"/>
      <c r="I53" s="69"/>
      <c r="J53" s="107">
        <v>1358.45</v>
      </c>
      <c r="K53" s="40">
        <f t="shared" si="2"/>
        <v>67.774751042726862</v>
      </c>
      <c r="L53" s="70" t="e">
        <f t="shared" si="3"/>
        <v>#DIV/0!</v>
      </c>
    </row>
    <row r="54" spans="2:12" x14ac:dyDescent="0.25">
      <c r="B54" s="91"/>
      <c r="C54" s="91"/>
      <c r="D54" s="91">
        <v>312</v>
      </c>
      <c r="E54" s="91"/>
      <c r="F54" s="91" t="s">
        <v>148</v>
      </c>
      <c r="G54" s="69">
        <f>G55</f>
        <v>74878.3</v>
      </c>
      <c r="H54" s="69"/>
      <c r="I54" s="69"/>
      <c r="J54" s="107">
        <f>J55</f>
        <v>61788.29</v>
      </c>
      <c r="K54" s="40">
        <f t="shared" si="2"/>
        <v>82.518286339299905</v>
      </c>
      <c r="L54" s="70" t="e">
        <f t="shared" si="3"/>
        <v>#DIV/0!</v>
      </c>
    </row>
    <row r="55" spans="2:12" x14ac:dyDescent="0.25">
      <c r="B55" s="91"/>
      <c r="C55" s="91"/>
      <c r="D55" s="91"/>
      <c r="E55" s="91">
        <v>3121</v>
      </c>
      <c r="F55" s="91" t="s">
        <v>148</v>
      </c>
      <c r="G55" s="69">
        <v>74878.3</v>
      </c>
      <c r="H55" s="69"/>
      <c r="I55" s="69"/>
      <c r="J55" s="107">
        <v>61788.29</v>
      </c>
      <c r="K55" s="40">
        <f t="shared" si="2"/>
        <v>82.518286339299905</v>
      </c>
      <c r="L55" s="70" t="e">
        <f t="shared" si="3"/>
        <v>#DIV/0!</v>
      </c>
    </row>
    <row r="56" spans="2:12" x14ac:dyDescent="0.25">
      <c r="B56" s="91"/>
      <c r="C56" s="91"/>
      <c r="D56" s="91">
        <v>313</v>
      </c>
      <c r="E56" s="91"/>
      <c r="F56" s="91" t="s">
        <v>149</v>
      </c>
      <c r="G56" s="69">
        <f>G57</f>
        <v>69085.36</v>
      </c>
      <c r="H56" s="69"/>
      <c r="I56" s="69"/>
      <c r="J56" s="107">
        <f>J57</f>
        <v>71852.2</v>
      </c>
      <c r="K56" s="40">
        <f t="shared" si="2"/>
        <v>104.00495850350929</v>
      </c>
      <c r="L56" s="70" t="e">
        <f t="shared" si="3"/>
        <v>#DIV/0!</v>
      </c>
    </row>
    <row r="57" spans="2:12" x14ac:dyDescent="0.25">
      <c r="B57" s="91"/>
      <c r="C57" s="91"/>
      <c r="D57" s="91"/>
      <c r="E57" s="91">
        <v>3132</v>
      </c>
      <c r="F57" s="91" t="s">
        <v>150</v>
      </c>
      <c r="G57" s="69">
        <v>69085.36</v>
      </c>
      <c r="H57" s="69"/>
      <c r="I57" s="69"/>
      <c r="J57" s="107">
        <v>71852.2</v>
      </c>
      <c r="K57" s="40">
        <f t="shared" si="2"/>
        <v>104.00495850350929</v>
      </c>
      <c r="L57" s="70" t="e">
        <f t="shared" si="3"/>
        <v>#DIV/0!</v>
      </c>
    </row>
    <row r="58" spans="2:12" x14ac:dyDescent="0.25">
      <c r="B58" s="91"/>
      <c r="C58" s="91">
        <v>32</v>
      </c>
      <c r="D58" s="92"/>
      <c r="E58" s="92"/>
      <c r="F58" s="91" t="s">
        <v>12</v>
      </c>
      <c r="G58" s="69">
        <f>G59+G64+G70+G80+G82</f>
        <v>257663.30000000002</v>
      </c>
      <c r="H58" s="69">
        <v>427618</v>
      </c>
      <c r="I58" s="69"/>
      <c r="J58" s="107">
        <f>J59+J64+J70+J80+J82</f>
        <v>382366.27</v>
      </c>
      <c r="K58" s="40">
        <f t="shared" si="2"/>
        <v>148.3976452991171</v>
      </c>
      <c r="L58" s="40">
        <f t="shared" si="3"/>
        <v>89.417720956554689</v>
      </c>
    </row>
    <row r="59" spans="2:12" x14ac:dyDescent="0.25">
      <c r="B59" s="91"/>
      <c r="C59" s="91"/>
      <c r="D59" s="91">
        <v>321</v>
      </c>
      <c r="E59" s="91"/>
      <c r="F59" s="91" t="s">
        <v>25</v>
      </c>
      <c r="G59" s="69">
        <f>G60+G61+G62+G63</f>
        <v>24691.94</v>
      </c>
      <c r="H59" s="69"/>
      <c r="I59" s="82"/>
      <c r="J59" s="107">
        <f>J60+J61+J62+J63</f>
        <v>16098.91</v>
      </c>
      <c r="K59" s="40">
        <f t="shared" si="2"/>
        <v>65.199048758420759</v>
      </c>
      <c r="L59" s="70" t="e">
        <f t="shared" si="3"/>
        <v>#DIV/0!</v>
      </c>
    </row>
    <row r="60" spans="2:12" x14ac:dyDescent="0.25">
      <c r="B60" s="91"/>
      <c r="C60" s="93"/>
      <c r="D60" s="91"/>
      <c r="E60" s="91">
        <v>3211</v>
      </c>
      <c r="F60" s="78" t="s">
        <v>26</v>
      </c>
      <c r="G60" s="69">
        <v>11748.88</v>
      </c>
      <c r="H60" s="69"/>
      <c r="I60" s="82"/>
      <c r="J60" s="107">
        <v>4893.55</v>
      </c>
      <c r="K60" s="40">
        <f t="shared" si="2"/>
        <v>41.651204199889698</v>
      </c>
      <c r="L60" s="70" t="e">
        <f t="shared" si="3"/>
        <v>#DIV/0!</v>
      </c>
    </row>
    <row r="61" spans="2:12" x14ac:dyDescent="0.25">
      <c r="B61" s="91"/>
      <c r="C61" s="93"/>
      <c r="D61" s="92"/>
      <c r="E61" s="91">
        <v>3212</v>
      </c>
      <c r="F61" s="91" t="s">
        <v>151</v>
      </c>
      <c r="G61" s="69">
        <v>11951.81</v>
      </c>
      <c r="H61" s="69"/>
      <c r="I61" s="82"/>
      <c r="J61" s="107">
        <v>9718.86</v>
      </c>
      <c r="K61" s="40">
        <f t="shared" si="2"/>
        <v>81.317055743021356</v>
      </c>
      <c r="L61" s="70" t="e">
        <f t="shared" si="3"/>
        <v>#DIV/0!</v>
      </c>
    </row>
    <row r="62" spans="2:12" x14ac:dyDescent="0.25">
      <c r="B62" s="91"/>
      <c r="C62" s="91"/>
      <c r="D62" s="91"/>
      <c r="E62" s="91">
        <v>3213</v>
      </c>
      <c r="F62" s="91" t="s">
        <v>152</v>
      </c>
      <c r="G62" s="69">
        <v>639.25</v>
      </c>
      <c r="H62" s="69"/>
      <c r="I62" s="82"/>
      <c r="J62" s="107">
        <v>935.5</v>
      </c>
      <c r="K62" s="40">
        <f t="shared" si="2"/>
        <v>146.34337113805239</v>
      </c>
      <c r="L62" s="70" t="e">
        <f t="shared" si="3"/>
        <v>#DIV/0!</v>
      </c>
    </row>
    <row r="63" spans="2:12" x14ac:dyDescent="0.25">
      <c r="B63" s="91"/>
      <c r="C63" s="91"/>
      <c r="D63" s="91"/>
      <c r="E63" s="91">
        <v>3214</v>
      </c>
      <c r="F63" s="91" t="s">
        <v>185</v>
      </c>
      <c r="G63" s="69">
        <v>352</v>
      </c>
      <c r="H63" s="69"/>
      <c r="I63" s="82"/>
      <c r="J63" s="107">
        <v>551</v>
      </c>
      <c r="K63" s="70">
        <f t="shared" si="2"/>
        <v>156.53409090909091</v>
      </c>
      <c r="L63" s="70" t="e">
        <f t="shared" si="3"/>
        <v>#DIV/0!</v>
      </c>
    </row>
    <row r="64" spans="2:12" x14ac:dyDescent="0.25">
      <c r="B64" s="91"/>
      <c r="C64" s="91"/>
      <c r="D64" s="91">
        <v>322</v>
      </c>
      <c r="E64" s="91"/>
      <c r="F64" s="91" t="s">
        <v>153</v>
      </c>
      <c r="G64" s="69">
        <f>G65+G66+G67+G68+G69</f>
        <v>41670.19</v>
      </c>
      <c r="H64" s="69"/>
      <c r="I64" s="82"/>
      <c r="J64" s="107">
        <f>J65+J66+J67+J68+J69</f>
        <v>50086.749999999993</v>
      </c>
      <c r="K64" s="40">
        <f t="shared" si="2"/>
        <v>120.19803605407124</v>
      </c>
      <c r="L64" s="70" t="e">
        <f t="shared" si="3"/>
        <v>#DIV/0!</v>
      </c>
    </row>
    <row r="65" spans="2:12" x14ac:dyDescent="0.25">
      <c r="B65" s="91"/>
      <c r="C65" s="91"/>
      <c r="D65" s="91"/>
      <c r="E65" s="91">
        <v>3221</v>
      </c>
      <c r="F65" s="91" t="s">
        <v>154</v>
      </c>
      <c r="G65" s="69">
        <v>9123.77</v>
      </c>
      <c r="H65" s="69"/>
      <c r="I65" s="82"/>
      <c r="J65" s="107">
        <v>7800.17</v>
      </c>
      <c r="K65" s="40">
        <f t="shared" si="2"/>
        <v>85.492839034741124</v>
      </c>
      <c r="L65" s="70" t="e">
        <f t="shared" si="3"/>
        <v>#DIV/0!</v>
      </c>
    </row>
    <row r="66" spans="2:12" x14ac:dyDescent="0.25">
      <c r="B66" s="91"/>
      <c r="C66" s="91"/>
      <c r="D66" s="91"/>
      <c r="E66" s="91">
        <v>3223</v>
      </c>
      <c r="F66" s="91" t="s">
        <v>155</v>
      </c>
      <c r="G66" s="69">
        <v>27917.74</v>
      </c>
      <c r="H66" s="69"/>
      <c r="I66" s="82"/>
      <c r="J66" s="107">
        <v>31270.25</v>
      </c>
      <c r="K66" s="40">
        <f t="shared" si="2"/>
        <v>112.00852934370762</v>
      </c>
      <c r="L66" s="70" t="e">
        <f t="shared" si="3"/>
        <v>#DIV/0!</v>
      </c>
    </row>
    <row r="67" spans="2:12" x14ac:dyDescent="0.25">
      <c r="B67" s="91"/>
      <c r="C67" s="91"/>
      <c r="D67" s="91"/>
      <c r="E67" s="91">
        <v>3224</v>
      </c>
      <c r="F67" s="91" t="s">
        <v>156</v>
      </c>
      <c r="G67" s="69">
        <v>2769.96</v>
      </c>
      <c r="H67" s="69"/>
      <c r="I67" s="82"/>
      <c r="J67" s="107">
        <v>6481.2</v>
      </c>
      <c r="K67" s="40">
        <f t="shared" si="2"/>
        <v>233.98171814755449</v>
      </c>
      <c r="L67" s="70" t="e">
        <f t="shared" si="3"/>
        <v>#DIV/0!</v>
      </c>
    </row>
    <row r="68" spans="2:12" x14ac:dyDescent="0.25">
      <c r="B68" s="91"/>
      <c r="C68" s="91"/>
      <c r="D68" s="91"/>
      <c r="E68" s="91">
        <v>3225</v>
      </c>
      <c r="F68" s="91" t="s">
        <v>157</v>
      </c>
      <c r="G68" s="69">
        <v>1768.92</v>
      </c>
      <c r="H68" s="69"/>
      <c r="I68" s="82"/>
      <c r="J68" s="107">
        <v>4535.13</v>
      </c>
      <c r="K68" s="40">
        <f t="shared" si="2"/>
        <v>256.37846821789566</v>
      </c>
      <c r="L68" s="70" t="e">
        <f t="shared" si="3"/>
        <v>#DIV/0!</v>
      </c>
    </row>
    <row r="69" spans="2:12" x14ac:dyDescent="0.25">
      <c r="B69" s="91"/>
      <c r="C69" s="91"/>
      <c r="D69" s="91"/>
      <c r="E69" s="91">
        <v>3227</v>
      </c>
      <c r="F69" s="91" t="s">
        <v>186</v>
      </c>
      <c r="G69" s="69">
        <v>89.8</v>
      </c>
      <c r="H69" s="69"/>
      <c r="I69" s="82"/>
      <c r="J69" s="107">
        <v>0</v>
      </c>
      <c r="K69" s="70">
        <f t="shared" si="2"/>
        <v>0</v>
      </c>
      <c r="L69" s="70" t="e">
        <f t="shared" si="3"/>
        <v>#DIV/0!</v>
      </c>
    </row>
    <row r="70" spans="2:12" x14ac:dyDescent="0.25">
      <c r="B70" s="91"/>
      <c r="C70" s="91"/>
      <c r="D70" s="91">
        <v>323</v>
      </c>
      <c r="E70" s="91"/>
      <c r="F70" s="91" t="s">
        <v>158</v>
      </c>
      <c r="G70" s="69">
        <f>G71+G72+G73+G74+G75+G76+G77+G78+G79</f>
        <v>169806.48</v>
      </c>
      <c r="H70" s="69"/>
      <c r="I70" s="82"/>
      <c r="J70" s="107">
        <f>J71+J72+J73+J74+J75+J76+J77+J78+J79</f>
        <v>294340.77</v>
      </c>
      <c r="K70" s="40">
        <f t="shared" si="2"/>
        <v>173.33895031567701</v>
      </c>
      <c r="L70" s="70" t="e">
        <f t="shared" si="3"/>
        <v>#DIV/0!</v>
      </c>
    </row>
    <row r="71" spans="2:12" x14ac:dyDescent="0.25">
      <c r="B71" s="91"/>
      <c r="C71" s="91"/>
      <c r="D71" s="91"/>
      <c r="E71" s="91">
        <v>3231</v>
      </c>
      <c r="F71" s="91" t="s">
        <v>159</v>
      </c>
      <c r="G71" s="69">
        <v>7638.07</v>
      </c>
      <c r="H71" s="69"/>
      <c r="I71" s="82"/>
      <c r="J71" s="107">
        <v>13772.84</v>
      </c>
      <c r="K71" s="40">
        <f t="shared" si="2"/>
        <v>180.31832648823593</v>
      </c>
      <c r="L71" s="70" t="e">
        <f t="shared" si="3"/>
        <v>#DIV/0!</v>
      </c>
    </row>
    <row r="72" spans="2:12" x14ac:dyDescent="0.25">
      <c r="B72" s="91"/>
      <c r="C72" s="91"/>
      <c r="D72" s="91"/>
      <c r="E72" s="91">
        <v>3232</v>
      </c>
      <c r="F72" s="91" t="s">
        <v>160</v>
      </c>
      <c r="G72" s="69">
        <v>39355.550000000003</v>
      </c>
      <c r="H72" s="69"/>
      <c r="I72" s="82"/>
      <c r="J72" s="107">
        <v>48649.52</v>
      </c>
      <c r="K72" s="40">
        <f t="shared" si="2"/>
        <v>123.61539859054184</v>
      </c>
      <c r="L72" s="70" t="e">
        <f t="shared" si="3"/>
        <v>#DIV/0!</v>
      </c>
    </row>
    <row r="73" spans="2:12" x14ac:dyDescent="0.25">
      <c r="B73" s="91"/>
      <c r="C73" s="91"/>
      <c r="D73" s="91"/>
      <c r="E73" s="91">
        <v>3233</v>
      </c>
      <c r="F73" s="91" t="s">
        <v>161</v>
      </c>
      <c r="G73" s="69">
        <v>2382.85</v>
      </c>
      <c r="H73" s="69"/>
      <c r="I73" s="82"/>
      <c r="J73" s="107">
        <v>11058.91</v>
      </c>
      <c r="K73" s="70">
        <f t="shared" si="2"/>
        <v>464.10432884990661</v>
      </c>
      <c r="L73" s="70" t="e">
        <f t="shared" si="3"/>
        <v>#DIV/0!</v>
      </c>
    </row>
    <row r="74" spans="2:12" x14ac:dyDescent="0.25">
      <c r="B74" s="91"/>
      <c r="C74" s="91"/>
      <c r="D74" s="91"/>
      <c r="E74" s="91">
        <v>3234</v>
      </c>
      <c r="F74" s="91" t="s">
        <v>162</v>
      </c>
      <c r="G74" s="69">
        <v>4403.32</v>
      </c>
      <c r="H74" s="69"/>
      <c r="I74" s="82"/>
      <c r="J74" s="107">
        <v>4119.9799999999996</v>
      </c>
      <c r="K74" s="40">
        <f t="shared" si="2"/>
        <v>93.565309811687541</v>
      </c>
      <c r="L74" s="70" t="e">
        <f t="shared" si="3"/>
        <v>#DIV/0!</v>
      </c>
    </row>
    <row r="75" spans="2:12" x14ac:dyDescent="0.25">
      <c r="B75" s="91"/>
      <c r="C75" s="91"/>
      <c r="D75" s="91"/>
      <c r="E75" s="91">
        <v>3235</v>
      </c>
      <c r="F75" s="91" t="s">
        <v>163</v>
      </c>
      <c r="G75" s="69">
        <v>1275</v>
      </c>
      <c r="H75" s="69"/>
      <c r="I75" s="82"/>
      <c r="J75" s="107">
        <v>800</v>
      </c>
      <c r="K75" s="70">
        <f t="shared" si="2"/>
        <v>62.745098039215684</v>
      </c>
      <c r="L75" s="70" t="e">
        <f t="shared" si="3"/>
        <v>#DIV/0!</v>
      </c>
    </row>
    <row r="76" spans="2:12" x14ac:dyDescent="0.25">
      <c r="B76" s="91"/>
      <c r="C76" s="91"/>
      <c r="D76" s="91"/>
      <c r="E76" s="91">
        <v>3236</v>
      </c>
      <c r="F76" s="91" t="s">
        <v>164</v>
      </c>
      <c r="G76" s="69">
        <v>2790</v>
      </c>
      <c r="H76" s="69"/>
      <c r="I76" s="82"/>
      <c r="J76" s="107">
        <v>4127.32</v>
      </c>
      <c r="K76" s="40">
        <f t="shared" si="2"/>
        <v>147.93261648745519</v>
      </c>
      <c r="L76" s="70" t="e">
        <f t="shared" si="3"/>
        <v>#DIV/0!</v>
      </c>
    </row>
    <row r="77" spans="2:12" x14ac:dyDescent="0.25">
      <c r="B77" s="91"/>
      <c r="C77" s="91"/>
      <c r="D77" s="91"/>
      <c r="E77" s="91">
        <v>3237</v>
      </c>
      <c r="F77" s="91" t="s">
        <v>165</v>
      </c>
      <c r="G77" s="69">
        <v>69269.14</v>
      </c>
      <c r="H77" s="69"/>
      <c r="I77" s="82"/>
      <c r="J77" s="107">
        <v>90852.27</v>
      </c>
      <c r="K77" s="40">
        <f t="shared" si="2"/>
        <v>131.15836287270204</v>
      </c>
      <c r="L77" s="70" t="e">
        <f t="shared" si="3"/>
        <v>#DIV/0!</v>
      </c>
    </row>
    <row r="78" spans="2:12" x14ac:dyDescent="0.25">
      <c r="B78" s="91"/>
      <c r="C78" s="91"/>
      <c r="D78" s="91"/>
      <c r="E78" s="91">
        <v>3238</v>
      </c>
      <c r="F78" s="91" t="s">
        <v>166</v>
      </c>
      <c r="G78" s="69">
        <v>4753.7</v>
      </c>
      <c r="H78" s="69"/>
      <c r="I78" s="82"/>
      <c r="J78" s="107">
        <v>5228.1400000000003</v>
      </c>
      <c r="K78" s="40">
        <f t="shared" si="2"/>
        <v>109.98043629173067</v>
      </c>
      <c r="L78" s="70" t="e">
        <f t="shared" si="3"/>
        <v>#DIV/0!</v>
      </c>
    </row>
    <row r="79" spans="2:12" x14ac:dyDescent="0.25">
      <c r="B79" s="91"/>
      <c r="C79" s="91"/>
      <c r="D79" s="91"/>
      <c r="E79" s="91">
        <v>3239</v>
      </c>
      <c r="F79" s="91" t="s">
        <v>167</v>
      </c>
      <c r="G79" s="69">
        <v>37938.85</v>
      </c>
      <c r="H79" s="69"/>
      <c r="I79" s="82"/>
      <c r="J79" s="107">
        <v>115731.79</v>
      </c>
      <c r="K79" s="40">
        <f t="shared" si="2"/>
        <v>305.04822892628533</v>
      </c>
      <c r="L79" s="70" t="e">
        <f t="shared" si="3"/>
        <v>#DIV/0!</v>
      </c>
    </row>
    <row r="80" spans="2:12" x14ac:dyDescent="0.25">
      <c r="B80" s="91"/>
      <c r="C80" s="91"/>
      <c r="D80" s="91">
        <v>324</v>
      </c>
      <c r="E80" s="91"/>
      <c r="F80" s="91" t="s">
        <v>168</v>
      </c>
      <c r="G80" s="69">
        <f>G81</f>
        <v>8384.0499999999993</v>
      </c>
      <c r="H80" s="69"/>
      <c r="I80" s="82"/>
      <c r="J80" s="107">
        <f>J81</f>
        <v>3165</v>
      </c>
      <c r="K80" s="70">
        <f t="shared" ref="K80:K106" si="4">J80/G80*100</f>
        <v>37.750251966531692</v>
      </c>
      <c r="L80" s="70" t="e">
        <f t="shared" si="3"/>
        <v>#DIV/0!</v>
      </c>
    </row>
    <row r="81" spans="2:12" x14ac:dyDescent="0.25">
      <c r="B81" s="91"/>
      <c r="C81" s="91"/>
      <c r="D81" s="91"/>
      <c r="E81" s="91">
        <v>3241</v>
      </c>
      <c r="F81" s="91" t="s">
        <v>168</v>
      </c>
      <c r="G81" s="69">
        <v>8384.0499999999993</v>
      </c>
      <c r="H81" s="69"/>
      <c r="I81" s="82"/>
      <c r="J81" s="107">
        <v>3165</v>
      </c>
      <c r="K81" s="70">
        <f t="shared" si="4"/>
        <v>37.750251966531692</v>
      </c>
      <c r="L81" s="70" t="e">
        <f t="shared" si="3"/>
        <v>#DIV/0!</v>
      </c>
    </row>
    <row r="82" spans="2:12" x14ac:dyDescent="0.25">
      <c r="B82" s="91"/>
      <c r="C82" s="91"/>
      <c r="D82" s="91">
        <v>329</v>
      </c>
      <c r="E82" s="91"/>
      <c r="F82" s="91" t="s">
        <v>169</v>
      </c>
      <c r="G82" s="69">
        <f>G83+G84+G85+G86</f>
        <v>13110.640000000001</v>
      </c>
      <c r="H82" s="69"/>
      <c r="I82" s="82"/>
      <c r="J82" s="107">
        <f>J83+J84+J85+J86</f>
        <v>18674.84</v>
      </c>
      <c r="K82" s="40">
        <f t="shared" si="4"/>
        <v>142.44033853419816</v>
      </c>
      <c r="L82" s="70" t="e">
        <f t="shared" si="3"/>
        <v>#DIV/0!</v>
      </c>
    </row>
    <row r="83" spans="2:12" x14ac:dyDescent="0.25">
      <c r="B83" s="91"/>
      <c r="C83" s="91"/>
      <c r="D83" s="91"/>
      <c r="E83" s="91">
        <v>3292</v>
      </c>
      <c r="F83" s="91" t="s">
        <v>170</v>
      </c>
      <c r="G83" s="69">
        <v>9204.7000000000007</v>
      </c>
      <c r="H83" s="69"/>
      <c r="I83" s="82"/>
      <c r="J83" s="107">
        <v>7375.77</v>
      </c>
      <c r="K83" s="40">
        <f t="shared" si="4"/>
        <v>80.130476821623731</v>
      </c>
      <c r="L83" s="70" t="e">
        <f t="shared" si="3"/>
        <v>#DIV/0!</v>
      </c>
    </row>
    <row r="84" spans="2:12" x14ac:dyDescent="0.25">
      <c r="B84" s="91"/>
      <c r="C84" s="91"/>
      <c r="D84" s="91"/>
      <c r="E84" s="91">
        <v>3293</v>
      </c>
      <c r="F84" s="91" t="s">
        <v>171</v>
      </c>
      <c r="G84" s="69">
        <v>3573</v>
      </c>
      <c r="H84" s="69"/>
      <c r="I84" s="82"/>
      <c r="J84" s="107">
        <v>8913.27</v>
      </c>
      <c r="K84" s="40">
        <f t="shared" si="4"/>
        <v>249.46179680940386</v>
      </c>
      <c r="L84" s="70" t="e">
        <f t="shared" si="3"/>
        <v>#DIV/0!</v>
      </c>
    </row>
    <row r="85" spans="2:12" x14ac:dyDescent="0.25">
      <c r="B85" s="91"/>
      <c r="C85" s="91"/>
      <c r="D85" s="91"/>
      <c r="E85" s="91">
        <v>3295</v>
      </c>
      <c r="F85" s="91" t="s">
        <v>172</v>
      </c>
      <c r="G85" s="69">
        <v>272.94</v>
      </c>
      <c r="H85" s="69"/>
      <c r="I85" s="82"/>
      <c r="J85" s="107">
        <v>2135.8000000000002</v>
      </c>
      <c r="K85" s="40">
        <f t="shared" si="4"/>
        <v>782.51630394958602</v>
      </c>
      <c r="L85" s="70" t="e">
        <f t="shared" si="3"/>
        <v>#DIV/0!</v>
      </c>
    </row>
    <row r="86" spans="2:12" x14ac:dyDescent="0.25">
      <c r="B86" s="91"/>
      <c r="C86" s="91"/>
      <c r="D86" s="91"/>
      <c r="E86" s="91">
        <v>3299</v>
      </c>
      <c r="F86" s="91" t="s">
        <v>169</v>
      </c>
      <c r="G86" s="69">
        <v>60</v>
      </c>
      <c r="H86" s="69"/>
      <c r="I86" s="82"/>
      <c r="J86" s="107">
        <v>250</v>
      </c>
      <c r="K86" s="70">
        <f t="shared" si="4"/>
        <v>416.66666666666669</v>
      </c>
      <c r="L86" s="70" t="e">
        <f t="shared" si="3"/>
        <v>#DIV/0!</v>
      </c>
    </row>
    <row r="87" spans="2:12" x14ac:dyDescent="0.25">
      <c r="B87" s="91"/>
      <c r="C87" s="91">
        <v>34</v>
      </c>
      <c r="D87" s="91"/>
      <c r="E87" s="91"/>
      <c r="F87" s="91" t="s">
        <v>173</v>
      </c>
      <c r="G87" s="69">
        <f>G88</f>
        <v>94.65</v>
      </c>
      <c r="H87" s="69">
        <v>100</v>
      </c>
      <c r="I87" s="82"/>
      <c r="J87" s="107">
        <f>J88</f>
        <v>20.75</v>
      </c>
      <c r="K87" s="40">
        <f t="shared" si="4"/>
        <v>21.922873745377704</v>
      </c>
      <c r="L87" s="40">
        <f t="shared" si="3"/>
        <v>20.75</v>
      </c>
    </row>
    <row r="88" spans="2:12" x14ac:dyDescent="0.25">
      <c r="B88" s="91"/>
      <c r="C88" s="91"/>
      <c r="D88" s="91">
        <v>343</v>
      </c>
      <c r="E88" s="91"/>
      <c r="F88" s="91" t="s">
        <v>174</v>
      </c>
      <c r="G88" s="69">
        <f>G89</f>
        <v>94.65</v>
      </c>
      <c r="H88" s="69"/>
      <c r="I88" s="82"/>
      <c r="J88" s="107">
        <f>J89</f>
        <v>20.75</v>
      </c>
      <c r="K88" s="40">
        <f t="shared" si="4"/>
        <v>21.922873745377704</v>
      </c>
      <c r="L88" s="70" t="e">
        <f t="shared" si="3"/>
        <v>#DIV/0!</v>
      </c>
    </row>
    <row r="89" spans="2:12" x14ac:dyDescent="0.25">
      <c r="B89" s="78"/>
      <c r="C89" s="78"/>
      <c r="D89" s="78"/>
      <c r="E89" s="78">
        <v>3433</v>
      </c>
      <c r="F89" s="78" t="s">
        <v>175</v>
      </c>
      <c r="G89" s="69">
        <v>94.65</v>
      </c>
      <c r="H89" s="69"/>
      <c r="I89" s="82"/>
      <c r="J89" s="107">
        <v>20.75</v>
      </c>
      <c r="K89" s="40">
        <f t="shared" si="4"/>
        <v>21.922873745377704</v>
      </c>
      <c r="L89" s="70" t="e">
        <f t="shared" si="3"/>
        <v>#DIV/0!</v>
      </c>
    </row>
    <row r="90" spans="2:12" ht="28.5" x14ac:dyDescent="0.25">
      <c r="B90" s="78"/>
      <c r="C90" s="78">
        <v>36</v>
      </c>
      <c r="D90" s="78"/>
      <c r="E90" s="78"/>
      <c r="F90" s="78" t="s">
        <v>219</v>
      </c>
      <c r="G90" s="69">
        <f>G91</f>
        <v>32625</v>
      </c>
      <c r="H90" s="69"/>
      <c r="I90" s="82"/>
      <c r="J90" s="107">
        <f>J91</f>
        <v>0</v>
      </c>
      <c r="K90" s="40"/>
      <c r="L90" s="70"/>
    </row>
    <row r="91" spans="2:12" ht="28.5" x14ac:dyDescent="0.25">
      <c r="B91" s="78"/>
      <c r="C91" s="78"/>
      <c r="D91" s="78">
        <v>369</v>
      </c>
      <c r="E91" s="78"/>
      <c r="F91" s="78" t="s">
        <v>220</v>
      </c>
      <c r="G91" s="69">
        <f>G92</f>
        <v>32625</v>
      </c>
      <c r="H91" s="69"/>
      <c r="I91" s="82"/>
      <c r="J91" s="107">
        <f>J92</f>
        <v>0</v>
      </c>
      <c r="K91" s="40"/>
      <c r="L91" s="70"/>
    </row>
    <row r="92" spans="2:12" ht="28.5" x14ac:dyDescent="0.25">
      <c r="B92" s="78"/>
      <c r="C92" s="78"/>
      <c r="D92" s="78"/>
      <c r="E92" s="78">
        <v>3694</v>
      </c>
      <c r="F92" s="78" t="s">
        <v>221</v>
      </c>
      <c r="G92" s="69">
        <v>32625</v>
      </c>
      <c r="H92" s="69"/>
      <c r="I92" s="82"/>
      <c r="J92" s="107">
        <v>0</v>
      </c>
      <c r="K92" s="40"/>
      <c r="L92" s="70"/>
    </row>
    <row r="93" spans="2:12" x14ac:dyDescent="0.25">
      <c r="B93" s="74">
        <v>4</v>
      </c>
      <c r="C93" s="74"/>
      <c r="D93" s="74"/>
      <c r="E93" s="74"/>
      <c r="F93" s="94" t="s">
        <v>5</v>
      </c>
      <c r="G93" s="69">
        <f>G94+G102</f>
        <v>115678.26</v>
      </c>
      <c r="H93" s="69">
        <f>H94+H102</f>
        <v>597217</v>
      </c>
      <c r="I93" s="82"/>
      <c r="J93" s="107">
        <f>J94+J102</f>
        <v>441895.83999999997</v>
      </c>
      <c r="K93" s="40">
        <f t="shared" si="4"/>
        <v>382.00422447571395</v>
      </c>
      <c r="L93" s="40">
        <f t="shared" si="3"/>
        <v>73.992508585656466</v>
      </c>
    </row>
    <row r="94" spans="2:12" ht="28.5" x14ac:dyDescent="0.25">
      <c r="B94" s="90"/>
      <c r="C94" s="90">
        <v>42</v>
      </c>
      <c r="D94" s="90"/>
      <c r="E94" s="90"/>
      <c r="F94" s="95" t="s">
        <v>176</v>
      </c>
      <c r="G94" s="69">
        <f>G95+G100</f>
        <v>9365.51</v>
      </c>
      <c r="H94" s="69">
        <v>28595</v>
      </c>
      <c r="I94" s="82"/>
      <c r="J94" s="107">
        <f>J95+J100</f>
        <v>22977.78</v>
      </c>
      <c r="K94" s="40">
        <f t="shared" si="4"/>
        <v>245.34467423557285</v>
      </c>
      <c r="L94" s="40">
        <f t="shared" si="3"/>
        <v>80.355936352509175</v>
      </c>
    </row>
    <row r="95" spans="2:12" x14ac:dyDescent="0.25">
      <c r="B95" s="90"/>
      <c r="C95" s="90"/>
      <c r="D95" s="91">
        <v>422</v>
      </c>
      <c r="E95" s="91"/>
      <c r="F95" s="91" t="s">
        <v>177</v>
      </c>
      <c r="G95" s="69">
        <f>G96+G97+G99+G98</f>
        <v>4443.5</v>
      </c>
      <c r="H95" s="69"/>
      <c r="I95" s="82"/>
      <c r="J95" s="107">
        <f>J96+J97+J98+J99</f>
        <v>16717.78</v>
      </c>
      <c r="K95" s="40">
        <f t="shared" si="4"/>
        <v>376.22999887476089</v>
      </c>
      <c r="L95" s="70" t="e">
        <f t="shared" si="3"/>
        <v>#DIV/0!</v>
      </c>
    </row>
    <row r="96" spans="2:12" x14ac:dyDescent="0.25">
      <c r="B96" s="90"/>
      <c r="C96" s="90"/>
      <c r="D96" s="91"/>
      <c r="E96" s="91">
        <v>4221</v>
      </c>
      <c r="F96" s="91" t="s">
        <v>178</v>
      </c>
      <c r="G96" s="69">
        <v>2804.75</v>
      </c>
      <c r="H96" s="69"/>
      <c r="I96" s="82"/>
      <c r="J96" s="107">
        <v>12817.55</v>
      </c>
      <c r="K96" s="40">
        <f t="shared" si="4"/>
        <v>456.99438452625014</v>
      </c>
      <c r="L96" s="70" t="e">
        <f t="shared" si="3"/>
        <v>#DIV/0!</v>
      </c>
    </row>
    <row r="97" spans="2:12" x14ac:dyDescent="0.25">
      <c r="B97" s="90"/>
      <c r="C97" s="90"/>
      <c r="D97" s="91"/>
      <c r="E97" s="91">
        <v>4223</v>
      </c>
      <c r="F97" s="91" t="s">
        <v>179</v>
      </c>
      <c r="G97" s="69">
        <v>1095.78</v>
      </c>
      <c r="H97" s="69"/>
      <c r="I97" s="82"/>
      <c r="J97" s="107">
        <v>0</v>
      </c>
      <c r="K97" s="40">
        <f t="shared" si="4"/>
        <v>0</v>
      </c>
      <c r="L97" s="70" t="e">
        <f t="shared" si="3"/>
        <v>#DIV/0!</v>
      </c>
    </row>
    <row r="98" spans="2:12" x14ac:dyDescent="0.25">
      <c r="B98" s="90"/>
      <c r="C98" s="90"/>
      <c r="D98" s="91"/>
      <c r="E98" s="91">
        <v>4225</v>
      </c>
      <c r="F98" s="91" t="s">
        <v>187</v>
      </c>
      <c r="G98" s="69">
        <v>542.97</v>
      </c>
      <c r="H98" s="69"/>
      <c r="I98" s="82"/>
      <c r="J98" s="107">
        <v>3900.23</v>
      </c>
      <c r="K98" s="70">
        <f t="shared" si="4"/>
        <v>718.31408733447518</v>
      </c>
      <c r="L98" s="70" t="e">
        <f t="shared" si="3"/>
        <v>#DIV/0!</v>
      </c>
    </row>
    <row r="99" spans="2:12" x14ac:dyDescent="0.25">
      <c r="B99" s="90"/>
      <c r="C99" s="90"/>
      <c r="D99" s="91"/>
      <c r="E99" s="91">
        <v>4227</v>
      </c>
      <c r="F99" s="91" t="s">
        <v>180</v>
      </c>
      <c r="G99" s="69">
        <v>0</v>
      </c>
      <c r="H99" s="69"/>
      <c r="I99" s="82"/>
      <c r="J99" s="107">
        <v>0</v>
      </c>
      <c r="K99" s="70" t="e">
        <f t="shared" si="4"/>
        <v>#DIV/0!</v>
      </c>
      <c r="L99" s="70" t="e">
        <f t="shared" si="3"/>
        <v>#DIV/0!</v>
      </c>
    </row>
    <row r="100" spans="2:12" x14ac:dyDescent="0.25">
      <c r="B100" s="90"/>
      <c r="C100" s="90"/>
      <c r="D100" s="91">
        <v>424</v>
      </c>
      <c r="E100" s="91"/>
      <c r="F100" s="91" t="s">
        <v>181</v>
      </c>
      <c r="G100" s="69">
        <f>G101</f>
        <v>4922.01</v>
      </c>
      <c r="H100" s="69"/>
      <c r="I100" s="82"/>
      <c r="J100" s="107">
        <f>J101</f>
        <v>6260</v>
      </c>
      <c r="K100" s="70">
        <f t="shared" si="4"/>
        <v>127.18381311699893</v>
      </c>
      <c r="L100" s="70" t="e">
        <f t="shared" si="3"/>
        <v>#DIV/0!</v>
      </c>
    </row>
    <row r="101" spans="2:12" x14ac:dyDescent="0.25">
      <c r="B101" s="90"/>
      <c r="C101" s="90"/>
      <c r="D101" s="91"/>
      <c r="E101" s="91">
        <v>4243</v>
      </c>
      <c r="F101" s="91" t="s">
        <v>182</v>
      </c>
      <c r="G101" s="69">
        <v>4922.01</v>
      </c>
      <c r="H101" s="69"/>
      <c r="I101" s="82"/>
      <c r="J101" s="107">
        <v>6260</v>
      </c>
      <c r="K101" s="70">
        <f t="shared" si="4"/>
        <v>127.18381311699893</v>
      </c>
      <c r="L101" s="70" t="e">
        <f t="shared" si="3"/>
        <v>#DIV/0!</v>
      </c>
    </row>
    <row r="102" spans="2:12" ht="28.5" x14ac:dyDescent="0.25">
      <c r="B102" s="90"/>
      <c r="C102" s="90">
        <v>45</v>
      </c>
      <c r="D102" s="78"/>
      <c r="E102" s="78"/>
      <c r="F102" s="78" t="s">
        <v>183</v>
      </c>
      <c r="G102" s="69">
        <f>G103+G105</f>
        <v>106312.75</v>
      </c>
      <c r="H102" s="69">
        <v>568622</v>
      </c>
      <c r="I102" s="82"/>
      <c r="J102" s="107">
        <f>J103</f>
        <v>418918.06</v>
      </c>
      <c r="K102" s="70">
        <f t="shared" si="4"/>
        <v>394.04310395507594</v>
      </c>
      <c r="L102" s="40">
        <f t="shared" si="3"/>
        <v>73.672502998477015</v>
      </c>
    </row>
    <row r="103" spans="2:12" x14ac:dyDescent="0.25">
      <c r="B103" s="90"/>
      <c r="C103" s="90"/>
      <c r="D103" s="91">
        <v>451</v>
      </c>
      <c r="E103" s="91"/>
      <c r="F103" s="91" t="s">
        <v>188</v>
      </c>
      <c r="G103" s="69">
        <f>G104</f>
        <v>3468.75</v>
      </c>
      <c r="H103" s="69"/>
      <c r="I103" s="82"/>
      <c r="J103" s="107">
        <f>J104+J105</f>
        <v>418918.06</v>
      </c>
      <c r="K103" s="70">
        <f t="shared" si="4"/>
        <v>12076.917045045044</v>
      </c>
      <c r="L103" s="70" t="e">
        <f t="shared" si="3"/>
        <v>#DIV/0!</v>
      </c>
    </row>
    <row r="104" spans="2:12" x14ac:dyDescent="0.25">
      <c r="B104" s="90"/>
      <c r="C104" s="90"/>
      <c r="D104" s="91"/>
      <c r="E104" s="91">
        <v>4511</v>
      </c>
      <c r="F104" s="91" t="s">
        <v>188</v>
      </c>
      <c r="G104" s="69">
        <v>3468.75</v>
      </c>
      <c r="H104" s="69"/>
      <c r="I104" s="82"/>
      <c r="J104" s="107">
        <v>204520.56</v>
      </c>
      <c r="K104" s="70">
        <f t="shared" si="4"/>
        <v>5896.0882162162161</v>
      </c>
      <c r="L104" s="70" t="e">
        <f t="shared" si="3"/>
        <v>#DIV/0!</v>
      </c>
    </row>
    <row r="105" spans="2:12" x14ac:dyDescent="0.25">
      <c r="B105" s="90"/>
      <c r="C105" s="90"/>
      <c r="D105" s="91">
        <v>452</v>
      </c>
      <c r="E105" s="91"/>
      <c r="F105" s="91" t="s">
        <v>184</v>
      </c>
      <c r="G105" s="69">
        <f>G106</f>
        <v>102844</v>
      </c>
      <c r="H105" s="69"/>
      <c r="I105" s="82"/>
      <c r="J105" s="107">
        <f>J106</f>
        <v>214397.5</v>
      </c>
      <c r="K105" s="70">
        <f t="shared" si="4"/>
        <v>208.46865154992025</v>
      </c>
      <c r="L105" s="70" t="e">
        <f t="shared" si="3"/>
        <v>#DIV/0!</v>
      </c>
    </row>
    <row r="106" spans="2:12" x14ac:dyDescent="0.25">
      <c r="B106" s="96"/>
      <c r="C106" s="96"/>
      <c r="D106" s="96"/>
      <c r="E106" s="96">
        <v>4521</v>
      </c>
      <c r="F106" s="96" t="s">
        <v>184</v>
      </c>
      <c r="G106" s="107">
        <v>102844</v>
      </c>
      <c r="H106" s="96"/>
      <c r="I106" s="96"/>
      <c r="J106" s="107">
        <v>214397.5</v>
      </c>
      <c r="K106" s="70">
        <f t="shared" si="4"/>
        <v>208.46865154992025</v>
      </c>
      <c r="L106" s="88" t="e">
        <f t="shared" si="3"/>
        <v>#DIV/0!</v>
      </c>
    </row>
    <row r="107" spans="2:12" ht="12" customHeight="1" x14ac:dyDescent="0.25">
      <c r="C107" s="124"/>
      <c r="D107" s="124"/>
      <c r="E107" s="124"/>
      <c r="F107" s="124"/>
      <c r="J107" s="46"/>
      <c r="L107" s="47"/>
    </row>
    <row r="108" spans="2:12" hidden="1" x14ac:dyDescent="0.25">
      <c r="G108" t="s">
        <v>193</v>
      </c>
    </row>
    <row r="109" spans="2:12" ht="25.5" hidden="1" x14ac:dyDescent="0.25">
      <c r="C109" s="13"/>
      <c r="D109" s="13"/>
      <c r="E109" s="13"/>
      <c r="F109" s="13"/>
      <c r="G109" s="17" t="s">
        <v>63</v>
      </c>
      <c r="H109" s="17" t="s">
        <v>65</v>
      </c>
      <c r="I109" s="13"/>
      <c r="J109" s="17" t="s">
        <v>64</v>
      </c>
    </row>
    <row r="110" spans="2:12" hidden="1" x14ac:dyDescent="0.25">
      <c r="C110" s="13">
        <v>9</v>
      </c>
      <c r="D110" s="13"/>
      <c r="E110" s="39"/>
      <c r="F110" s="13" t="s">
        <v>189</v>
      </c>
      <c r="G110" s="34">
        <f>G111</f>
        <v>30666.720000000001</v>
      </c>
      <c r="H110" s="34">
        <f>H111</f>
        <v>9963.0300000000007</v>
      </c>
      <c r="I110" s="34"/>
      <c r="J110" s="34">
        <f>J111</f>
        <v>0</v>
      </c>
    </row>
    <row r="111" spans="2:12" hidden="1" x14ac:dyDescent="0.25">
      <c r="C111" s="13"/>
      <c r="D111" s="13">
        <v>92</v>
      </c>
      <c r="E111" s="13"/>
      <c r="F111" s="13" t="s">
        <v>194</v>
      </c>
      <c r="G111" s="34">
        <f>G112</f>
        <v>30666.720000000001</v>
      </c>
      <c r="H111" s="34">
        <f>H112</f>
        <v>9963.0300000000007</v>
      </c>
      <c r="I111" s="34"/>
      <c r="J111" s="34">
        <f>J112</f>
        <v>0</v>
      </c>
    </row>
    <row r="112" spans="2:12" hidden="1" x14ac:dyDescent="0.25">
      <c r="C112" s="13"/>
      <c r="D112" s="13"/>
      <c r="E112" s="13">
        <v>11</v>
      </c>
      <c r="F112" s="13" t="s">
        <v>195</v>
      </c>
      <c r="G112" s="34">
        <v>30666.720000000001</v>
      </c>
      <c r="H112" s="34">
        <v>9963.0300000000007</v>
      </c>
      <c r="I112" s="34"/>
      <c r="J112" s="34">
        <v>0</v>
      </c>
    </row>
    <row r="113" spans="3:12" x14ac:dyDescent="0.25">
      <c r="C113" s="43"/>
      <c r="D113" s="43"/>
      <c r="E113" s="122"/>
      <c r="F113" s="122" t="s">
        <v>234</v>
      </c>
      <c r="G113" s="123"/>
      <c r="H113" s="123"/>
      <c r="I113" s="122"/>
      <c r="J113" s="122"/>
    </row>
    <row r="114" spans="3:12" ht="28.5" x14ac:dyDescent="0.25">
      <c r="C114" s="43"/>
      <c r="D114" s="43"/>
      <c r="E114" s="114" t="s">
        <v>200</v>
      </c>
      <c r="F114" s="115" t="s">
        <v>201</v>
      </c>
      <c r="G114" s="114" t="s">
        <v>222</v>
      </c>
      <c r="H114" s="116" t="s">
        <v>232</v>
      </c>
      <c r="I114" s="114" t="s">
        <v>223</v>
      </c>
      <c r="J114" s="117" t="s">
        <v>224</v>
      </c>
      <c r="K114" s="112" t="s">
        <v>233</v>
      </c>
      <c r="L114" s="112" t="s">
        <v>233</v>
      </c>
    </row>
    <row r="115" spans="3:12" x14ac:dyDescent="0.25">
      <c r="C115" s="43"/>
      <c r="D115" s="43"/>
      <c r="E115" s="118">
        <v>92</v>
      </c>
      <c r="F115" s="119" t="s">
        <v>198</v>
      </c>
      <c r="G115" s="108">
        <f>G116</f>
        <v>0</v>
      </c>
      <c r="H115" s="125">
        <f>H116</f>
        <v>64627</v>
      </c>
      <c r="I115" s="108">
        <f>I116</f>
        <v>5000</v>
      </c>
      <c r="J115" s="108">
        <f>J116</f>
        <v>0</v>
      </c>
      <c r="K115" s="110" t="e">
        <f>J115/G115*100</f>
        <v>#DIV/0!</v>
      </c>
      <c r="L115" s="127">
        <f>J115/H115*100</f>
        <v>0</v>
      </c>
    </row>
    <row r="116" spans="3:12" x14ac:dyDescent="0.25">
      <c r="C116" s="43"/>
      <c r="D116" s="43"/>
      <c r="E116" s="120">
        <v>9222</v>
      </c>
      <c r="F116" s="121" t="s">
        <v>199</v>
      </c>
      <c r="G116" s="108">
        <v>0</v>
      </c>
      <c r="H116" s="108">
        <v>64627</v>
      </c>
      <c r="I116" s="108">
        <v>5000</v>
      </c>
      <c r="J116" s="108">
        <v>0</v>
      </c>
      <c r="K116" s="110" t="e">
        <f>J116/G116*100</f>
        <v>#DIV/0!</v>
      </c>
      <c r="L116" s="127">
        <f>J116/H116*100</f>
        <v>0</v>
      </c>
    </row>
    <row r="117" spans="3:12" x14ac:dyDescent="0.25">
      <c r="C117" s="43"/>
      <c r="D117" s="43"/>
      <c r="E117" s="141" t="s">
        <v>236</v>
      </c>
      <c r="F117" s="142"/>
      <c r="G117" s="126">
        <f>G48+G115</f>
        <v>969469.63000000012</v>
      </c>
      <c r="H117" s="107">
        <f>H48+H116</f>
        <v>1678262</v>
      </c>
      <c r="I117" s="107"/>
      <c r="J117" s="107">
        <f>J48+J116</f>
        <v>1400807.87</v>
      </c>
      <c r="K117" s="110">
        <v>144.49</v>
      </c>
      <c r="L117" s="127">
        <v>83.47</v>
      </c>
    </row>
    <row r="118" spans="3:12" x14ac:dyDescent="0.25">
      <c r="C118" s="43"/>
      <c r="D118" s="43"/>
      <c r="E118" s="43"/>
      <c r="F118" s="43"/>
      <c r="G118" s="44"/>
      <c r="H118" s="44"/>
      <c r="I118" s="44"/>
      <c r="J118" s="44"/>
    </row>
    <row r="119" spans="3:12" x14ac:dyDescent="0.25">
      <c r="C119" s="43"/>
      <c r="D119" s="43"/>
      <c r="E119" s="43"/>
      <c r="F119" s="43"/>
      <c r="G119" s="44"/>
      <c r="H119" s="44"/>
      <c r="I119" s="44"/>
      <c r="J119" s="44"/>
    </row>
    <row r="121" spans="3:12" x14ac:dyDescent="0.25">
      <c r="F121" s="128"/>
      <c r="G121" s="128"/>
      <c r="H121" s="128"/>
      <c r="I121" s="128"/>
      <c r="J121" s="128"/>
      <c r="K121" s="128"/>
    </row>
    <row r="122" spans="3:12" x14ac:dyDescent="0.25">
      <c r="F122" s="129"/>
      <c r="G122" s="129"/>
      <c r="H122" s="130"/>
      <c r="I122" s="130"/>
      <c r="J122" s="129"/>
      <c r="K122" s="129"/>
    </row>
    <row r="123" spans="3:12" x14ac:dyDescent="0.25">
      <c r="F123" s="131"/>
      <c r="G123" s="132"/>
      <c r="H123" s="131"/>
      <c r="I123" s="133"/>
      <c r="J123" s="131"/>
      <c r="K123" s="134"/>
    </row>
    <row r="124" spans="3:12" x14ac:dyDescent="0.25">
      <c r="F124" s="135"/>
      <c r="G124" s="136"/>
      <c r="H124" s="137"/>
      <c r="I124" s="138"/>
      <c r="J124" s="137"/>
      <c r="K124" s="137"/>
    </row>
    <row r="125" spans="3:12" x14ac:dyDescent="0.25">
      <c r="F125" s="135"/>
      <c r="G125" s="129"/>
      <c r="H125" s="137"/>
      <c r="I125" s="129"/>
      <c r="J125" s="137"/>
      <c r="K125" s="137"/>
    </row>
    <row r="126" spans="3:12" x14ac:dyDescent="0.25">
      <c r="F126" s="129"/>
      <c r="G126" s="129"/>
      <c r="H126" s="129"/>
      <c r="I126" s="129"/>
      <c r="J126" s="129"/>
      <c r="K126" s="129"/>
    </row>
    <row r="127" spans="3:12" x14ac:dyDescent="0.25">
      <c r="F127" s="129"/>
      <c r="G127" s="129"/>
      <c r="H127" s="129"/>
      <c r="I127" s="129"/>
      <c r="J127" s="129"/>
      <c r="K127" s="129"/>
    </row>
    <row r="128" spans="3:12" x14ac:dyDescent="0.25">
      <c r="F128" s="129"/>
      <c r="G128" s="129"/>
      <c r="H128" s="130"/>
      <c r="I128" s="130"/>
      <c r="J128" s="129"/>
      <c r="K128" s="129"/>
    </row>
    <row r="129" spans="6:11" x14ac:dyDescent="0.25">
      <c r="F129" s="131"/>
      <c r="G129" s="132"/>
      <c r="H129" s="131"/>
      <c r="I129" s="133"/>
      <c r="J129" s="131"/>
      <c r="K129" s="134"/>
    </row>
    <row r="130" spans="6:11" x14ac:dyDescent="0.25">
      <c r="F130" s="135"/>
      <c r="G130" s="139"/>
      <c r="H130" s="137"/>
      <c r="I130" s="138"/>
      <c r="J130" s="137"/>
      <c r="K130" s="137"/>
    </row>
    <row r="131" spans="6:11" x14ac:dyDescent="0.25">
      <c r="F131" s="140"/>
      <c r="G131" s="129"/>
      <c r="H131" s="137"/>
      <c r="I131" s="137"/>
      <c r="J131" s="137"/>
      <c r="K131" s="137"/>
    </row>
  </sheetData>
  <mergeCells count="7">
    <mergeCell ref="B8:F8"/>
    <mergeCell ref="B9:F9"/>
    <mergeCell ref="B46:F46"/>
    <mergeCell ref="B47:F47"/>
    <mergeCell ref="B2:L2"/>
    <mergeCell ref="B4:L4"/>
    <mergeCell ref="B6:L6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58"/>
  <sheetViews>
    <sheetView workbookViewId="0">
      <selection activeCell="D8" sqref="D8"/>
    </sheetView>
  </sheetViews>
  <sheetFormatPr defaultRowHeight="15" x14ac:dyDescent="0.25"/>
  <cols>
    <col min="2" max="2" width="37.7109375" customWidth="1"/>
    <col min="3" max="3" width="15.85546875" customWidth="1"/>
    <col min="4" max="4" width="20.7109375" customWidth="1"/>
    <col min="5" max="5" width="25.28515625" hidden="1" customWidth="1"/>
    <col min="6" max="6" width="15.5703125" customWidth="1"/>
    <col min="7" max="7" width="21" customWidth="1"/>
    <col min="8" max="8" width="12.85546875" customWidth="1"/>
  </cols>
  <sheetData>
    <row r="1" spans="2:8" ht="18" x14ac:dyDescent="0.25">
      <c r="B1" s="7"/>
      <c r="C1" s="7"/>
      <c r="D1" s="7"/>
      <c r="E1" s="7"/>
      <c r="F1" s="3"/>
      <c r="G1" s="3"/>
      <c r="H1" s="3"/>
    </row>
    <row r="2" spans="2:8" ht="15.75" customHeight="1" x14ac:dyDescent="0.25">
      <c r="B2" s="180" t="s">
        <v>33</v>
      </c>
      <c r="C2" s="180"/>
      <c r="D2" s="180"/>
      <c r="E2" s="180"/>
      <c r="F2" s="180"/>
      <c r="G2" s="180"/>
      <c r="H2" s="180"/>
    </row>
    <row r="3" spans="2:8" ht="18" x14ac:dyDescent="0.25">
      <c r="B3" s="7"/>
      <c r="C3" s="7"/>
      <c r="D3" s="7"/>
      <c r="E3" s="7"/>
      <c r="F3" s="3"/>
      <c r="G3" s="3"/>
      <c r="H3" s="3"/>
    </row>
    <row r="4" spans="2:8" ht="45" x14ac:dyDescent="0.25">
      <c r="B4" s="67" t="s">
        <v>6</v>
      </c>
      <c r="C4" s="67" t="s">
        <v>215</v>
      </c>
      <c r="D4" s="67" t="s">
        <v>228</v>
      </c>
      <c r="E4" s="67" t="s">
        <v>58</v>
      </c>
      <c r="F4" s="67" t="s">
        <v>216</v>
      </c>
      <c r="G4" s="67" t="s">
        <v>15</v>
      </c>
      <c r="H4" s="67" t="s">
        <v>40</v>
      </c>
    </row>
    <row r="5" spans="2:8" x14ac:dyDescent="0.25">
      <c r="B5" s="67">
        <v>1</v>
      </c>
      <c r="C5" s="67">
        <v>2</v>
      </c>
      <c r="D5" s="67">
        <v>3</v>
      </c>
      <c r="E5" s="67">
        <v>4</v>
      </c>
      <c r="F5" s="67">
        <v>5</v>
      </c>
      <c r="G5" s="67" t="s">
        <v>17</v>
      </c>
      <c r="H5" s="67" t="s">
        <v>115</v>
      </c>
    </row>
    <row r="6" spans="2:8" x14ac:dyDescent="0.25">
      <c r="B6" s="68" t="s">
        <v>32</v>
      </c>
      <c r="C6" s="80">
        <f>C7+C9+C11+C13+C18</f>
        <v>920358.34000000008</v>
      </c>
      <c r="D6" s="80">
        <f>D7+D9+D11+D13+D18</f>
        <v>1672709</v>
      </c>
      <c r="E6" s="81"/>
      <c r="F6" s="106">
        <f>F7+F9+F11+F13+F18</f>
        <v>1191683.47</v>
      </c>
      <c r="G6" s="107">
        <f>F6/C6*100</f>
        <v>129.48037934876538</v>
      </c>
      <c r="H6" s="107">
        <f>F6/D6*100</f>
        <v>71.242724825417923</v>
      </c>
    </row>
    <row r="7" spans="2:8" x14ac:dyDescent="0.25">
      <c r="B7" s="68" t="s">
        <v>30</v>
      </c>
      <c r="C7" s="69">
        <f>C8</f>
        <v>678845.93</v>
      </c>
      <c r="D7" s="69">
        <f>D8</f>
        <v>959271</v>
      </c>
      <c r="E7" s="69"/>
      <c r="F7" s="107">
        <f>F8</f>
        <v>835102.07</v>
      </c>
      <c r="G7" s="107">
        <f t="shared" ref="G7:G19" si="0">F7/C7*100</f>
        <v>123.01790923310094</v>
      </c>
      <c r="H7" s="107">
        <f t="shared" ref="H7:H32" si="1">F7/D7*100</f>
        <v>87.055907037740113</v>
      </c>
    </row>
    <row r="8" spans="2:8" x14ac:dyDescent="0.25">
      <c r="B8" s="71" t="s">
        <v>29</v>
      </c>
      <c r="C8" s="69">
        <v>678845.93</v>
      </c>
      <c r="D8" s="69">
        <v>959271</v>
      </c>
      <c r="E8" s="69"/>
      <c r="F8" s="108">
        <v>835102.07</v>
      </c>
      <c r="G8" s="107">
        <f t="shared" si="0"/>
        <v>123.01790923310094</v>
      </c>
      <c r="H8" s="107">
        <f t="shared" si="1"/>
        <v>87.055907037740113</v>
      </c>
    </row>
    <row r="9" spans="2:8" x14ac:dyDescent="0.25">
      <c r="B9" s="68" t="s">
        <v>28</v>
      </c>
      <c r="C9" s="69">
        <f>C10</f>
        <v>16622.52</v>
      </c>
      <c r="D9" s="69">
        <f>D10</f>
        <v>22000</v>
      </c>
      <c r="E9" s="82"/>
      <c r="F9" s="107">
        <f>F10</f>
        <v>21661.77</v>
      </c>
      <c r="G9" s="107">
        <f t="shared" si="0"/>
        <v>130.31580049234412</v>
      </c>
      <c r="H9" s="107">
        <f t="shared" si="1"/>
        <v>98.462590909090906</v>
      </c>
    </row>
    <row r="10" spans="2:8" x14ac:dyDescent="0.25">
      <c r="B10" s="83" t="s">
        <v>27</v>
      </c>
      <c r="C10" s="69">
        <v>16622.52</v>
      </c>
      <c r="D10" s="69">
        <v>22000</v>
      </c>
      <c r="E10" s="82"/>
      <c r="F10" s="107">
        <v>21661.77</v>
      </c>
      <c r="G10" s="107">
        <f t="shared" si="0"/>
        <v>130.31580049234412</v>
      </c>
      <c r="H10" s="107">
        <f t="shared" si="1"/>
        <v>98.462590909090906</v>
      </c>
    </row>
    <row r="11" spans="2:8" x14ac:dyDescent="0.25">
      <c r="B11" s="68" t="s">
        <v>124</v>
      </c>
      <c r="C11" s="69">
        <f>C12</f>
        <v>6239.9</v>
      </c>
      <c r="D11" s="69">
        <f>D12</f>
        <v>9000</v>
      </c>
      <c r="E11" s="82"/>
      <c r="F11" s="107">
        <f>F12</f>
        <v>7949.1</v>
      </c>
      <c r="G11" s="107">
        <f t="shared" si="0"/>
        <v>127.39146460680462</v>
      </c>
      <c r="H11" s="107">
        <f t="shared" si="1"/>
        <v>88.323333333333338</v>
      </c>
    </row>
    <row r="12" spans="2:8" x14ac:dyDescent="0.25">
      <c r="B12" s="83" t="s">
        <v>125</v>
      </c>
      <c r="C12" s="69">
        <v>6239.9</v>
      </c>
      <c r="D12" s="69">
        <v>9000</v>
      </c>
      <c r="E12" s="82"/>
      <c r="F12" s="107">
        <v>7949.1</v>
      </c>
      <c r="G12" s="107">
        <f t="shared" si="0"/>
        <v>127.39146460680462</v>
      </c>
      <c r="H12" s="107">
        <f t="shared" si="1"/>
        <v>88.323333333333338</v>
      </c>
    </row>
    <row r="13" spans="2:8" x14ac:dyDescent="0.25">
      <c r="B13" s="68" t="s">
        <v>126</v>
      </c>
      <c r="C13" s="69">
        <f>C14+C15+C16+C17</f>
        <v>218649.99</v>
      </c>
      <c r="D13" s="69">
        <f>D14+D15+D16+D17</f>
        <v>681438</v>
      </c>
      <c r="E13" s="82"/>
      <c r="F13" s="107">
        <f>F14+F15+F16+F17</f>
        <v>325970.53000000003</v>
      </c>
      <c r="G13" s="107">
        <f t="shared" si="0"/>
        <v>149.08325859059039</v>
      </c>
      <c r="H13" s="107">
        <f t="shared" si="1"/>
        <v>47.835684244201239</v>
      </c>
    </row>
    <row r="14" spans="2:8" x14ac:dyDescent="0.25">
      <c r="B14" s="83" t="s">
        <v>127</v>
      </c>
      <c r="C14" s="69">
        <v>158562</v>
      </c>
      <c r="D14" s="69">
        <v>309000</v>
      </c>
      <c r="E14" s="82"/>
      <c r="F14" s="107">
        <v>300539.5</v>
      </c>
      <c r="G14" s="107">
        <f t="shared" si="0"/>
        <v>189.54068440105448</v>
      </c>
      <c r="H14" s="107">
        <f t="shared" si="1"/>
        <v>97.261974110032369</v>
      </c>
    </row>
    <row r="15" spans="2:8" x14ac:dyDescent="0.25">
      <c r="B15" s="83" t="s">
        <v>128</v>
      </c>
      <c r="C15" s="69">
        <v>3800</v>
      </c>
      <c r="D15" s="69">
        <v>0</v>
      </c>
      <c r="E15" s="82"/>
      <c r="F15" s="107">
        <v>0</v>
      </c>
      <c r="G15" s="107">
        <f t="shared" si="0"/>
        <v>0</v>
      </c>
      <c r="H15" s="109" t="e">
        <f t="shared" si="1"/>
        <v>#DIV/0!</v>
      </c>
    </row>
    <row r="16" spans="2:8" x14ac:dyDescent="0.25">
      <c r="B16" s="83" t="s">
        <v>129</v>
      </c>
      <c r="C16" s="69">
        <v>23268.99</v>
      </c>
      <c r="D16" s="69">
        <v>20000</v>
      </c>
      <c r="E16" s="82"/>
      <c r="F16" s="107">
        <v>20000</v>
      </c>
      <c r="G16" s="107">
        <f t="shared" si="0"/>
        <v>85.951302570502619</v>
      </c>
      <c r="H16" s="107">
        <f t="shared" si="1"/>
        <v>100</v>
      </c>
    </row>
    <row r="17" spans="2:8" x14ac:dyDescent="0.25">
      <c r="B17" s="83" t="s">
        <v>130</v>
      </c>
      <c r="C17" s="69">
        <v>33019</v>
      </c>
      <c r="D17" s="69">
        <v>352438</v>
      </c>
      <c r="E17" s="82"/>
      <c r="F17" s="107">
        <v>5431.03</v>
      </c>
      <c r="G17" s="107">
        <f t="shared" si="0"/>
        <v>16.448196492928314</v>
      </c>
      <c r="H17" s="107">
        <f t="shared" si="1"/>
        <v>1.5409887696559394</v>
      </c>
    </row>
    <row r="18" spans="2:8" x14ac:dyDescent="0.25">
      <c r="B18" s="68" t="s">
        <v>131</v>
      </c>
      <c r="C18" s="69">
        <f>C19</f>
        <v>0</v>
      </c>
      <c r="D18" s="69">
        <f>D19</f>
        <v>1000</v>
      </c>
      <c r="E18" s="82"/>
      <c r="F18" s="107">
        <f>F19</f>
        <v>1000</v>
      </c>
      <c r="G18" s="109" t="e">
        <f t="shared" si="0"/>
        <v>#DIV/0!</v>
      </c>
      <c r="H18" s="109">
        <f t="shared" si="1"/>
        <v>100</v>
      </c>
    </row>
    <row r="19" spans="2:8" x14ac:dyDescent="0.25">
      <c r="B19" s="83" t="s">
        <v>132</v>
      </c>
      <c r="C19" s="69">
        <v>0</v>
      </c>
      <c r="D19" s="69">
        <v>1000</v>
      </c>
      <c r="E19" s="82"/>
      <c r="F19" s="107">
        <v>1000</v>
      </c>
      <c r="G19" s="109" t="e">
        <f t="shared" si="0"/>
        <v>#DIV/0!</v>
      </c>
      <c r="H19" s="109">
        <f t="shared" si="1"/>
        <v>100</v>
      </c>
    </row>
    <row r="20" spans="2:8" ht="15.75" customHeight="1" x14ac:dyDescent="0.25">
      <c r="B20" s="68" t="s">
        <v>31</v>
      </c>
      <c r="C20" s="80">
        <f>C21+C23+C25+C27+C32</f>
        <v>969469.63</v>
      </c>
      <c r="D20" s="84">
        <f>D21+D23+D25+D27+D32+D34</f>
        <v>1613635</v>
      </c>
      <c r="E20" s="81"/>
      <c r="F20" s="106">
        <f>F21+F23+F25+F27+F32+F34</f>
        <v>1400807.87</v>
      </c>
      <c r="G20" s="107">
        <f t="shared" ref="G20:G32" si="2">F20/C20*100</f>
        <v>144.49218692905316</v>
      </c>
      <c r="H20" s="107">
        <f t="shared" si="1"/>
        <v>86.810701924536843</v>
      </c>
    </row>
    <row r="21" spans="2:8" ht="15.75" customHeight="1" x14ac:dyDescent="0.25">
      <c r="B21" s="68" t="s">
        <v>30</v>
      </c>
      <c r="C21" s="69">
        <f>C22</f>
        <v>723971.75</v>
      </c>
      <c r="D21" s="69">
        <f>D22</f>
        <v>894644</v>
      </c>
      <c r="E21" s="69"/>
      <c r="F21" s="107">
        <f>F22</f>
        <v>843886.47</v>
      </c>
      <c r="G21" s="107">
        <f t="shared" si="2"/>
        <v>116.56345292478608</v>
      </c>
      <c r="H21" s="107">
        <f t="shared" si="1"/>
        <v>94.326510880305463</v>
      </c>
    </row>
    <row r="22" spans="2:8" x14ac:dyDescent="0.25">
      <c r="B22" s="71" t="s">
        <v>29</v>
      </c>
      <c r="C22" s="69">
        <v>723971.75</v>
      </c>
      <c r="D22" s="69">
        <v>894644</v>
      </c>
      <c r="E22" s="69"/>
      <c r="F22" s="107">
        <v>843886.47</v>
      </c>
      <c r="G22" s="107">
        <f t="shared" si="2"/>
        <v>116.56345292478608</v>
      </c>
      <c r="H22" s="107">
        <f t="shared" si="1"/>
        <v>94.326510880305463</v>
      </c>
    </row>
    <row r="23" spans="2:8" x14ac:dyDescent="0.25">
      <c r="B23" s="68" t="s">
        <v>28</v>
      </c>
      <c r="C23" s="69">
        <f>C24</f>
        <v>16499.599999999999</v>
      </c>
      <c r="D23" s="69">
        <f>D24</f>
        <v>22000</v>
      </c>
      <c r="E23" s="69"/>
      <c r="F23" s="107">
        <f>F24</f>
        <v>13704.67</v>
      </c>
      <c r="G23" s="107">
        <f t="shared" si="2"/>
        <v>83.060619651385494</v>
      </c>
      <c r="H23" s="107">
        <f t="shared" si="1"/>
        <v>62.293954545454547</v>
      </c>
    </row>
    <row r="24" spans="2:8" x14ac:dyDescent="0.25">
      <c r="B24" s="85" t="s">
        <v>27</v>
      </c>
      <c r="C24" s="86">
        <v>16499.599999999999</v>
      </c>
      <c r="D24" s="86">
        <v>22000</v>
      </c>
      <c r="E24" s="86"/>
      <c r="F24" s="108">
        <v>13704.67</v>
      </c>
      <c r="G24" s="107">
        <f t="shared" si="2"/>
        <v>83.060619651385494</v>
      </c>
      <c r="H24" s="107">
        <f t="shared" si="1"/>
        <v>62.293954545454547</v>
      </c>
    </row>
    <row r="25" spans="2:8" x14ac:dyDescent="0.25">
      <c r="B25" s="68" t="s">
        <v>124</v>
      </c>
      <c r="C25" s="69">
        <f>C26</f>
        <v>10348.290000000001</v>
      </c>
      <c r="D25" s="69">
        <f>D26</f>
        <v>9000</v>
      </c>
      <c r="E25" s="82"/>
      <c r="F25" s="107">
        <f>F26</f>
        <v>5595.11</v>
      </c>
      <c r="G25" s="107">
        <f t="shared" si="2"/>
        <v>54.067966784850441</v>
      </c>
      <c r="H25" s="107">
        <f t="shared" si="1"/>
        <v>62.167888888888889</v>
      </c>
    </row>
    <row r="26" spans="2:8" x14ac:dyDescent="0.25">
      <c r="B26" s="85" t="s">
        <v>125</v>
      </c>
      <c r="C26" s="86">
        <v>10348.290000000001</v>
      </c>
      <c r="D26" s="86">
        <v>9000</v>
      </c>
      <c r="E26" s="87"/>
      <c r="F26" s="108">
        <v>5595.11</v>
      </c>
      <c r="G26" s="107">
        <f t="shared" si="2"/>
        <v>54.067966784850441</v>
      </c>
      <c r="H26" s="107">
        <f t="shared" si="1"/>
        <v>62.167888888888889</v>
      </c>
    </row>
    <row r="27" spans="2:8" x14ac:dyDescent="0.25">
      <c r="B27" s="68" t="s">
        <v>126</v>
      </c>
      <c r="C27" s="69">
        <f>C28+C29+C30+C31</f>
        <v>218649.99</v>
      </c>
      <c r="D27" s="69">
        <f>D28+D29+D30+D31</f>
        <v>681438</v>
      </c>
      <c r="E27" s="82"/>
      <c r="F27" s="107">
        <f>F28+F29+F30+F31</f>
        <v>532068.62</v>
      </c>
      <c r="G27" s="107">
        <f t="shared" si="2"/>
        <v>243.34262260885541</v>
      </c>
      <c r="H27" s="107">
        <f t="shared" si="1"/>
        <v>78.080268491043938</v>
      </c>
    </row>
    <row r="28" spans="2:8" x14ac:dyDescent="0.25">
      <c r="B28" s="83" t="s">
        <v>127</v>
      </c>
      <c r="C28" s="69">
        <v>158562</v>
      </c>
      <c r="D28" s="69">
        <v>309000</v>
      </c>
      <c r="E28" s="82"/>
      <c r="F28" s="107">
        <v>298804.53000000003</v>
      </c>
      <c r="G28" s="107">
        <f t="shared" si="2"/>
        <v>188.44649411586636</v>
      </c>
      <c r="H28" s="107">
        <f t="shared" si="1"/>
        <v>96.700495145631081</v>
      </c>
    </row>
    <row r="29" spans="2:8" x14ac:dyDescent="0.25">
      <c r="B29" s="83" t="s">
        <v>128</v>
      </c>
      <c r="C29" s="69">
        <v>3800</v>
      </c>
      <c r="D29" s="69">
        <v>0</v>
      </c>
      <c r="E29" s="82"/>
      <c r="F29" s="107">
        <v>0</v>
      </c>
      <c r="G29" s="109">
        <f t="shared" si="2"/>
        <v>0</v>
      </c>
      <c r="H29" s="109" t="e">
        <f t="shared" si="1"/>
        <v>#DIV/0!</v>
      </c>
    </row>
    <row r="30" spans="2:8" x14ac:dyDescent="0.25">
      <c r="B30" s="83" t="s">
        <v>129</v>
      </c>
      <c r="C30" s="69">
        <v>23268.99</v>
      </c>
      <c r="D30" s="69">
        <v>20000</v>
      </c>
      <c r="E30" s="82"/>
      <c r="F30" s="107">
        <v>20000</v>
      </c>
      <c r="G30" s="109">
        <f t="shared" si="2"/>
        <v>85.951302570502619</v>
      </c>
      <c r="H30" s="107">
        <f t="shared" si="1"/>
        <v>100</v>
      </c>
    </row>
    <row r="31" spans="2:8" x14ac:dyDescent="0.25">
      <c r="B31" s="83" t="s">
        <v>130</v>
      </c>
      <c r="C31" s="69">
        <v>33019</v>
      </c>
      <c r="D31" s="69">
        <v>352438</v>
      </c>
      <c r="E31" s="82"/>
      <c r="F31" s="107">
        <v>213264.09</v>
      </c>
      <c r="G31" s="109">
        <f t="shared" si="2"/>
        <v>645.88294618250097</v>
      </c>
      <c r="H31" s="107">
        <f t="shared" si="1"/>
        <v>60.511094149893033</v>
      </c>
    </row>
    <row r="32" spans="2:8" x14ac:dyDescent="0.25">
      <c r="B32" s="68" t="s">
        <v>131</v>
      </c>
      <c r="C32" s="69">
        <f>C33</f>
        <v>0</v>
      </c>
      <c r="D32" s="69">
        <f>D33</f>
        <v>1000</v>
      </c>
      <c r="E32" s="82"/>
      <c r="F32" s="107">
        <f>F33</f>
        <v>0</v>
      </c>
      <c r="G32" s="109" t="e">
        <f t="shared" si="2"/>
        <v>#DIV/0!</v>
      </c>
      <c r="H32" s="109">
        <f t="shared" si="1"/>
        <v>0</v>
      </c>
    </row>
    <row r="33" spans="2:10" x14ac:dyDescent="0.25">
      <c r="B33" s="83" t="s">
        <v>132</v>
      </c>
      <c r="C33" s="69">
        <v>0</v>
      </c>
      <c r="D33" s="69">
        <v>1000</v>
      </c>
      <c r="E33" s="82"/>
      <c r="F33" s="107">
        <v>0</v>
      </c>
      <c r="G33" s="109" t="e">
        <f t="shared" ref="G33:G36" si="3">F33/C33*100</f>
        <v>#DIV/0!</v>
      </c>
      <c r="H33" s="110">
        <f t="shared" ref="H33:H36" si="4">F33/D33*100</f>
        <v>0</v>
      </c>
    </row>
    <row r="34" spans="2:10" x14ac:dyDescent="0.25">
      <c r="B34" s="68" t="s">
        <v>225</v>
      </c>
      <c r="C34" s="69">
        <f>C35+C36</f>
        <v>0</v>
      </c>
      <c r="D34" s="69">
        <f>D35+D36</f>
        <v>5553</v>
      </c>
      <c r="E34" s="69">
        <f t="shared" ref="E34:F34" si="5">E35+E36</f>
        <v>0</v>
      </c>
      <c r="F34" s="69">
        <f t="shared" si="5"/>
        <v>5553</v>
      </c>
      <c r="G34" s="109" t="e">
        <f t="shared" si="3"/>
        <v>#DIV/0!</v>
      </c>
      <c r="H34" s="110">
        <f t="shared" si="4"/>
        <v>100</v>
      </c>
    </row>
    <row r="35" spans="2:10" ht="25.5" customHeight="1" x14ac:dyDescent="0.25">
      <c r="B35" s="83" t="s">
        <v>226</v>
      </c>
      <c r="C35" s="69">
        <v>0</v>
      </c>
      <c r="D35" s="69">
        <v>5108</v>
      </c>
      <c r="E35" s="82"/>
      <c r="F35" s="107">
        <v>5108</v>
      </c>
      <c r="G35" s="109" t="e">
        <f t="shared" si="3"/>
        <v>#DIV/0!</v>
      </c>
      <c r="H35" s="110">
        <f t="shared" si="4"/>
        <v>100</v>
      </c>
    </row>
    <row r="36" spans="2:10" ht="27.75" customHeight="1" x14ac:dyDescent="0.25">
      <c r="B36" s="83" t="s">
        <v>227</v>
      </c>
      <c r="C36" s="69">
        <v>0</v>
      </c>
      <c r="D36" s="69">
        <v>445</v>
      </c>
      <c r="E36" s="82"/>
      <c r="F36" s="107">
        <v>445</v>
      </c>
      <c r="G36" s="109" t="e">
        <f t="shared" si="3"/>
        <v>#DIV/0!</v>
      </c>
      <c r="H36" s="110">
        <f t="shared" si="4"/>
        <v>100</v>
      </c>
    </row>
    <row r="37" spans="2:10" x14ac:dyDescent="0.25">
      <c r="B37" s="105"/>
    </row>
    <row r="38" spans="2:10" x14ac:dyDescent="0.25">
      <c r="B38" s="105"/>
      <c r="C38" t="s">
        <v>238</v>
      </c>
    </row>
    <row r="39" spans="2:10" x14ac:dyDescent="0.25">
      <c r="B39" s="85" t="s">
        <v>200</v>
      </c>
      <c r="C39" s="145" t="s">
        <v>241</v>
      </c>
      <c r="D39" s="145" t="s">
        <v>242</v>
      </c>
      <c r="E39" s="107"/>
      <c r="F39" s="145" t="s">
        <v>243</v>
      </c>
      <c r="G39" s="144" t="s">
        <v>233</v>
      </c>
      <c r="H39" s="144" t="s">
        <v>233</v>
      </c>
    </row>
    <row r="40" spans="2:10" x14ac:dyDescent="0.25">
      <c r="B40" s="85" t="s">
        <v>239</v>
      </c>
      <c r="C40" s="107">
        <f>C41</f>
        <v>0</v>
      </c>
      <c r="D40" s="107">
        <f>D41</f>
        <v>64627</v>
      </c>
      <c r="E40" s="107">
        <f t="shared" ref="E40:F40" si="6">E41</f>
        <v>0</v>
      </c>
      <c r="F40" s="107">
        <f t="shared" si="6"/>
        <v>0</v>
      </c>
      <c r="G40" s="111" t="e">
        <f t="shared" ref="G40:H42" si="7">F40/C40*100</f>
        <v>#DIV/0!</v>
      </c>
      <c r="H40" s="111" t="e">
        <f t="shared" si="7"/>
        <v>#DIV/0!</v>
      </c>
    </row>
    <row r="41" spans="2:10" ht="33" customHeight="1" x14ac:dyDescent="0.25">
      <c r="B41" s="85" t="s">
        <v>240</v>
      </c>
      <c r="C41" s="107">
        <f>C42</f>
        <v>0</v>
      </c>
      <c r="D41" s="107">
        <f>D42</f>
        <v>64627</v>
      </c>
      <c r="E41" s="107">
        <f t="shared" ref="E41:F41" si="8">E42</f>
        <v>0</v>
      </c>
      <c r="F41" s="107">
        <f t="shared" si="8"/>
        <v>0</v>
      </c>
      <c r="G41" s="111" t="e">
        <f t="shared" si="7"/>
        <v>#DIV/0!</v>
      </c>
      <c r="H41" s="111" t="e">
        <f t="shared" si="7"/>
        <v>#DIV/0!</v>
      </c>
    </row>
    <row r="42" spans="2:10" ht="36" customHeight="1" x14ac:dyDescent="0.25">
      <c r="B42" s="85" t="s">
        <v>29</v>
      </c>
      <c r="C42" s="107">
        <v>0</v>
      </c>
      <c r="D42" s="107">
        <v>64627</v>
      </c>
      <c r="E42" s="107"/>
      <c r="F42" s="107">
        <v>0</v>
      </c>
      <c r="G42" s="111" t="e">
        <f t="shared" si="7"/>
        <v>#DIV/0!</v>
      </c>
      <c r="H42" s="111" t="e">
        <f t="shared" si="7"/>
        <v>#DIV/0!</v>
      </c>
    </row>
    <row r="43" spans="2:10" x14ac:dyDescent="0.25">
      <c r="B43" s="105"/>
    </row>
    <row r="45" spans="2:10" ht="36.75" customHeight="1" x14ac:dyDescent="0.25">
      <c r="B45" s="129"/>
      <c r="C45" s="129"/>
      <c r="D45" s="130"/>
      <c r="E45" s="130"/>
      <c r="F45" s="129"/>
      <c r="G45" s="129"/>
      <c r="I45" s="42"/>
      <c r="J45" s="42"/>
    </row>
    <row r="46" spans="2:10" x14ac:dyDescent="0.25">
      <c r="B46" s="131"/>
      <c r="C46" s="132"/>
      <c r="D46" s="131"/>
      <c r="E46" s="133"/>
      <c r="F46" s="131"/>
      <c r="G46" s="134"/>
      <c r="H46" s="45"/>
      <c r="I46" s="43"/>
      <c r="J46" s="45"/>
    </row>
    <row r="47" spans="2:10" x14ac:dyDescent="0.25">
      <c r="B47" s="135"/>
      <c r="C47" s="129"/>
      <c r="D47" s="137"/>
      <c r="E47" s="138"/>
      <c r="F47" s="137"/>
      <c r="G47" s="137"/>
      <c r="H47" s="44"/>
      <c r="I47" s="44"/>
      <c r="J47" s="44"/>
    </row>
    <row r="48" spans="2:10" x14ac:dyDescent="0.25">
      <c r="B48" s="135"/>
      <c r="C48" s="129"/>
      <c r="D48" s="137"/>
      <c r="E48" s="129"/>
      <c r="F48" s="137"/>
      <c r="G48" s="137"/>
      <c r="H48" s="44"/>
      <c r="I48" s="44"/>
      <c r="J48" s="44"/>
    </row>
    <row r="49" spans="2:10" x14ac:dyDescent="0.25">
      <c r="B49" s="133"/>
      <c r="C49" s="129"/>
      <c r="D49" s="137"/>
      <c r="E49" s="129"/>
      <c r="F49" s="137"/>
      <c r="G49" s="137"/>
      <c r="H49" s="44"/>
      <c r="I49" s="44"/>
      <c r="J49" s="44"/>
    </row>
    <row r="50" spans="2:10" x14ac:dyDescent="0.25">
      <c r="B50" s="128"/>
      <c r="C50" s="128"/>
      <c r="D50" s="128"/>
      <c r="E50" s="128"/>
      <c r="F50" s="128"/>
      <c r="G50" s="128"/>
    </row>
    <row r="51" spans="2:10" x14ac:dyDescent="0.25">
      <c r="B51" s="128"/>
      <c r="C51" s="128"/>
      <c r="D51" s="128"/>
      <c r="E51" s="128"/>
      <c r="F51" s="128"/>
      <c r="G51" s="128"/>
    </row>
    <row r="52" spans="2:10" x14ac:dyDescent="0.25">
      <c r="B52" s="129"/>
      <c r="C52" s="129"/>
      <c r="D52" s="129"/>
      <c r="E52" s="129"/>
      <c r="F52" s="129"/>
      <c r="G52" s="129"/>
    </row>
    <row r="53" spans="2:10" x14ac:dyDescent="0.25">
      <c r="B53" s="131"/>
      <c r="C53" s="132"/>
      <c r="D53" s="131"/>
      <c r="E53" s="133"/>
      <c r="F53" s="131"/>
      <c r="G53" s="134"/>
    </row>
    <row r="54" spans="2:10" x14ac:dyDescent="0.25">
      <c r="B54" s="135"/>
      <c r="C54" s="129"/>
      <c r="D54" s="137"/>
      <c r="E54" s="138"/>
      <c r="F54" s="137"/>
      <c r="G54" s="137"/>
    </row>
    <row r="55" spans="2:10" x14ac:dyDescent="0.25">
      <c r="B55" s="140"/>
      <c r="C55" s="129"/>
      <c r="D55" s="137"/>
      <c r="E55" s="137"/>
      <c r="F55" s="137"/>
      <c r="G55" s="137"/>
    </row>
    <row r="56" spans="2:10" x14ac:dyDescent="0.25">
      <c r="B56" s="130"/>
      <c r="C56" s="129"/>
      <c r="D56" s="137"/>
      <c r="E56" s="137"/>
      <c r="F56" s="137"/>
      <c r="G56" s="137"/>
    </row>
    <row r="57" spans="2:10" x14ac:dyDescent="0.25">
      <c r="B57" s="130"/>
      <c r="C57" s="139"/>
      <c r="D57" s="143"/>
      <c r="E57" s="137"/>
      <c r="F57" s="137"/>
      <c r="G57" s="137"/>
    </row>
    <row r="58" spans="2:10" x14ac:dyDescent="0.25">
      <c r="B58" s="43"/>
      <c r="C58" s="43"/>
      <c r="D58" s="43"/>
      <c r="E58" s="43"/>
      <c r="F58" s="43"/>
      <c r="G58" s="43"/>
    </row>
  </sheetData>
  <mergeCells count="1">
    <mergeCell ref="B2:H2"/>
  </mergeCells>
  <phoneticPr fontId="25" type="noConversion"/>
  <pageMargins left="0.7" right="0.7" top="0.75" bottom="0.75" header="0.3" footer="0.3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F5" sqref="F5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6" width="27.28515625" customWidth="1"/>
    <col min="7" max="8" width="15.7109375" customWidth="1"/>
  </cols>
  <sheetData>
    <row r="1" spans="2:8" ht="18" x14ac:dyDescent="0.25">
      <c r="B1" s="7"/>
      <c r="C1" s="7"/>
      <c r="D1" s="7"/>
      <c r="E1" s="7"/>
      <c r="F1" s="3"/>
      <c r="G1" s="3"/>
      <c r="H1" s="3"/>
    </row>
    <row r="2" spans="2:8" ht="15.75" customHeight="1" x14ac:dyDescent="0.25">
      <c r="B2" s="180" t="s">
        <v>39</v>
      </c>
      <c r="C2" s="180"/>
      <c r="D2" s="180"/>
      <c r="E2" s="180"/>
      <c r="F2" s="180"/>
      <c r="G2" s="180"/>
      <c r="H2" s="180"/>
    </row>
    <row r="3" spans="2:8" ht="18" x14ac:dyDescent="0.25">
      <c r="B3" s="7"/>
      <c r="C3" s="7"/>
      <c r="D3" s="7"/>
      <c r="E3" s="7"/>
      <c r="F3" s="3"/>
      <c r="G3" s="3"/>
      <c r="H3" s="3"/>
    </row>
    <row r="4" spans="2:8" ht="45" x14ac:dyDescent="0.25">
      <c r="B4" s="67" t="s">
        <v>6</v>
      </c>
      <c r="C4" s="67" t="s">
        <v>217</v>
      </c>
      <c r="D4" s="67" t="s">
        <v>228</v>
      </c>
      <c r="E4" s="67" t="s">
        <v>58</v>
      </c>
      <c r="F4" s="67" t="s">
        <v>216</v>
      </c>
      <c r="G4" s="67" t="s">
        <v>15</v>
      </c>
      <c r="H4" s="67" t="s">
        <v>40</v>
      </c>
    </row>
    <row r="5" spans="2:8" x14ac:dyDescent="0.25">
      <c r="B5" s="67">
        <v>1</v>
      </c>
      <c r="C5" s="67">
        <v>2</v>
      </c>
      <c r="D5" s="67">
        <v>3</v>
      </c>
      <c r="E5" s="67">
        <v>4</v>
      </c>
      <c r="F5" s="67">
        <v>5</v>
      </c>
      <c r="G5" s="67" t="s">
        <v>17</v>
      </c>
      <c r="H5" s="67" t="s">
        <v>115</v>
      </c>
    </row>
    <row r="6" spans="2:8" ht="15.75" customHeight="1" x14ac:dyDescent="0.25">
      <c r="B6" s="68" t="s">
        <v>31</v>
      </c>
      <c r="C6" s="80">
        <f>C7</f>
        <v>969469.63</v>
      </c>
      <c r="D6" s="80">
        <f>D7</f>
        <v>1613635</v>
      </c>
      <c r="E6" s="80"/>
      <c r="F6" s="106">
        <f>F7</f>
        <v>1400807.87</v>
      </c>
      <c r="G6" s="106">
        <f>F6/C6*100</f>
        <v>144.49218692905316</v>
      </c>
      <c r="H6" s="106">
        <f>F6/D6*100</f>
        <v>86.810701924536843</v>
      </c>
    </row>
    <row r="7" spans="2:8" ht="15.75" customHeight="1" x14ac:dyDescent="0.25">
      <c r="B7" s="68" t="s">
        <v>122</v>
      </c>
      <c r="C7" s="69">
        <f>C8</f>
        <v>969469.63</v>
      </c>
      <c r="D7" s="69">
        <f>D8</f>
        <v>1613635</v>
      </c>
      <c r="E7" s="69"/>
      <c r="F7" s="107">
        <f>F8</f>
        <v>1400807.87</v>
      </c>
      <c r="G7" s="107">
        <f t="shared" ref="G7:G8" si="0">F7/C7*100</f>
        <v>144.49218692905316</v>
      </c>
      <c r="H7" s="107">
        <f t="shared" ref="H7:H8" si="1">F7/D7*100</f>
        <v>86.810701924536843</v>
      </c>
    </row>
    <row r="8" spans="2:8" x14ac:dyDescent="0.25">
      <c r="B8" s="79" t="s">
        <v>123</v>
      </c>
      <c r="C8" s="69">
        <v>969469.63</v>
      </c>
      <c r="D8" s="69">
        <v>1613635</v>
      </c>
      <c r="E8" s="69"/>
      <c r="F8" s="107">
        <v>1400807.87</v>
      </c>
      <c r="G8" s="107">
        <f t="shared" si="0"/>
        <v>144.49218692905316</v>
      </c>
      <c r="H8" s="107">
        <f t="shared" si="1"/>
        <v>86.810701924536843</v>
      </c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2"/>
  <sheetViews>
    <sheetView workbookViewId="0">
      <selection activeCell="H6" sqref="H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6" width="25.28515625" customWidth="1"/>
    <col min="7" max="7" width="15.5703125" customWidth="1"/>
    <col min="8" max="8" width="25.28515625" customWidth="1"/>
    <col min="9" max="9" width="25.28515625" hidden="1" customWidth="1"/>
    <col min="10" max="10" width="16" customWidth="1"/>
    <col min="11" max="12" width="15.7109375" customWidth="1"/>
  </cols>
  <sheetData>
    <row r="1" spans="2:12" ht="18" customHeight="1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2:12" ht="18" customHeight="1" x14ac:dyDescent="0.25">
      <c r="B2" s="180" t="s">
        <v>55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2" ht="15.75" customHeight="1" x14ac:dyDescent="0.25">
      <c r="B3" s="180" t="s">
        <v>34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2:12" ht="18" x14ac:dyDescent="0.25">
      <c r="B4" s="7"/>
      <c r="C4" s="7"/>
      <c r="D4" s="7"/>
      <c r="E4" s="7"/>
      <c r="F4" s="7"/>
      <c r="G4" s="7"/>
      <c r="H4" s="7"/>
      <c r="I4" s="7"/>
      <c r="J4" s="3"/>
      <c r="K4" s="3"/>
      <c r="L4" s="3"/>
    </row>
    <row r="5" spans="2:12" ht="55.5" customHeight="1" x14ac:dyDescent="0.25">
      <c r="B5" s="177" t="s">
        <v>6</v>
      </c>
      <c r="C5" s="178"/>
      <c r="D5" s="178"/>
      <c r="E5" s="178"/>
      <c r="F5" s="179"/>
      <c r="G5" s="72" t="s">
        <v>215</v>
      </c>
      <c r="H5" s="67" t="s">
        <v>228</v>
      </c>
      <c r="I5" s="72" t="s">
        <v>58</v>
      </c>
      <c r="J5" s="72" t="s">
        <v>216</v>
      </c>
      <c r="K5" s="72" t="s">
        <v>15</v>
      </c>
      <c r="L5" s="72" t="s">
        <v>40</v>
      </c>
    </row>
    <row r="6" spans="2:12" x14ac:dyDescent="0.25">
      <c r="B6" s="177">
        <v>1</v>
      </c>
      <c r="C6" s="178"/>
      <c r="D6" s="178"/>
      <c r="E6" s="178"/>
      <c r="F6" s="179"/>
      <c r="G6" s="72">
        <v>2</v>
      </c>
      <c r="H6" s="72">
        <v>3</v>
      </c>
      <c r="I6" s="72">
        <v>4</v>
      </c>
      <c r="J6" s="72">
        <v>5</v>
      </c>
      <c r="K6" s="72" t="s">
        <v>17</v>
      </c>
      <c r="L6" s="72" t="s">
        <v>115</v>
      </c>
    </row>
    <row r="7" spans="2:12" ht="30" x14ac:dyDescent="0.25">
      <c r="B7" s="68">
        <v>8</v>
      </c>
      <c r="C7" s="68"/>
      <c r="D7" s="68"/>
      <c r="E7" s="68"/>
      <c r="F7" s="68" t="s">
        <v>8</v>
      </c>
      <c r="G7" s="69">
        <f>G8</f>
        <v>0</v>
      </c>
      <c r="H7" s="69">
        <f t="shared" ref="H7:J7" si="0">H8</f>
        <v>0</v>
      </c>
      <c r="I7" s="69">
        <f t="shared" si="0"/>
        <v>0</v>
      </c>
      <c r="J7" s="69">
        <f t="shared" si="0"/>
        <v>0</v>
      </c>
      <c r="K7" s="70"/>
      <c r="L7" s="70"/>
    </row>
    <row r="8" spans="2:12" x14ac:dyDescent="0.25">
      <c r="B8" s="68"/>
      <c r="C8" s="73">
        <v>84</v>
      </c>
      <c r="D8" s="73"/>
      <c r="E8" s="73"/>
      <c r="F8" s="73" t="s">
        <v>13</v>
      </c>
      <c r="G8" s="69">
        <f>G9</f>
        <v>0</v>
      </c>
      <c r="H8" s="69">
        <f t="shared" ref="H8:J8" si="1">H9</f>
        <v>0</v>
      </c>
      <c r="I8" s="69">
        <f t="shared" si="1"/>
        <v>0</v>
      </c>
      <c r="J8" s="69">
        <f t="shared" si="1"/>
        <v>0</v>
      </c>
      <c r="K8" s="70"/>
      <c r="L8" s="70"/>
    </row>
    <row r="9" spans="2:12" ht="45" x14ac:dyDescent="0.25">
      <c r="B9" s="74">
        <v>5</v>
      </c>
      <c r="C9" s="75"/>
      <c r="D9" s="75"/>
      <c r="E9" s="75"/>
      <c r="F9" s="76" t="s">
        <v>9</v>
      </c>
      <c r="G9" s="69">
        <v>0</v>
      </c>
      <c r="H9" s="69">
        <v>0</v>
      </c>
      <c r="I9" s="69">
        <v>0</v>
      </c>
      <c r="J9" s="69">
        <v>0</v>
      </c>
      <c r="K9" s="70"/>
      <c r="L9" s="70"/>
    </row>
    <row r="10" spans="2:12" ht="42.75" x14ac:dyDescent="0.25">
      <c r="B10" s="73"/>
      <c r="C10" s="73">
        <v>54</v>
      </c>
      <c r="D10" s="73"/>
      <c r="E10" s="73"/>
      <c r="F10" s="77" t="s">
        <v>14</v>
      </c>
      <c r="G10" s="69">
        <f>G11</f>
        <v>0</v>
      </c>
      <c r="H10" s="69">
        <f>H11</f>
        <v>0</v>
      </c>
      <c r="I10" s="69">
        <f t="shared" ref="I10:J10" si="2">I11</f>
        <v>0</v>
      </c>
      <c r="J10" s="69">
        <f t="shared" si="2"/>
        <v>0</v>
      </c>
      <c r="K10" s="70"/>
      <c r="L10" s="70"/>
    </row>
    <row r="11" spans="2:12" ht="99.75" x14ac:dyDescent="0.25">
      <c r="B11" s="73"/>
      <c r="C11" s="73"/>
      <c r="D11" s="73">
        <v>544</v>
      </c>
      <c r="E11" s="78"/>
      <c r="F11" s="78" t="s">
        <v>35</v>
      </c>
      <c r="G11" s="69">
        <f>G12</f>
        <v>0</v>
      </c>
      <c r="H11" s="69">
        <f>H12</f>
        <v>0</v>
      </c>
      <c r="I11" s="69">
        <f t="shared" ref="I11:J11" si="3">I12</f>
        <v>0</v>
      </c>
      <c r="J11" s="69">
        <f t="shared" si="3"/>
        <v>0</v>
      </c>
      <c r="K11" s="70"/>
      <c r="L11" s="70"/>
    </row>
    <row r="12" spans="2:12" ht="71.25" x14ac:dyDescent="0.25">
      <c r="B12" s="73"/>
      <c r="C12" s="73"/>
      <c r="D12" s="73"/>
      <c r="E12" s="78">
        <v>5445</v>
      </c>
      <c r="F12" s="78" t="s">
        <v>121</v>
      </c>
      <c r="G12" s="69">
        <v>0</v>
      </c>
      <c r="H12" s="69">
        <v>0</v>
      </c>
      <c r="I12" s="69">
        <v>0</v>
      </c>
      <c r="J12" s="69">
        <v>0</v>
      </c>
      <c r="K12" s="70"/>
      <c r="L12" s="70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1"/>
  <sheetViews>
    <sheetView workbookViewId="0">
      <selection activeCell="D5" sqref="D5"/>
    </sheetView>
  </sheetViews>
  <sheetFormatPr defaultRowHeight="15" x14ac:dyDescent="0.25"/>
  <cols>
    <col min="2" max="2" width="37.7109375" customWidth="1"/>
    <col min="3" max="3" width="15.42578125" customWidth="1"/>
    <col min="4" max="4" width="23.28515625" customWidth="1"/>
    <col min="5" max="5" width="25.28515625" hidden="1" customWidth="1"/>
    <col min="6" max="6" width="15.85546875" customWidth="1"/>
    <col min="7" max="8" width="15.7109375" customWidth="1"/>
  </cols>
  <sheetData>
    <row r="1" spans="2:8" ht="18" x14ac:dyDescent="0.25">
      <c r="B1" s="7"/>
      <c r="C1" s="7"/>
      <c r="D1" s="7"/>
      <c r="E1" s="7"/>
      <c r="F1" s="3"/>
      <c r="G1" s="3"/>
      <c r="H1" s="3"/>
    </row>
    <row r="2" spans="2:8" ht="15.75" customHeight="1" x14ac:dyDescent="0.25">
      <c r="B2" s="180" t="s">
        <v>36</v>
      </c>
      <c r="C2" s="180"/>
      <c r="D2" s="180"/>
      <c r="E2" s="180"/>
      <c r="F2" s="180"/>
      <c r="G2" s="180"/>
      <c r="H2" s="180"/>
    </row>
    <row r="3" spans="2:8" ht="18" x14ac:dyDescent="0.25">
      <c r="B3" s="7"/>
      <c r="C3" s="7"/>
      <c r="D3" s="7"/>
      <c r="E3" s="7"/>
      <c r="F3" s="3"/>
      <c r="G3" s="3"/>
      <c r="H3" s="3"/>
    </row>
    <row r="4" spans="2:8" ht="45" x14ac:dyDescent="0.25">
      <c r="B4" s="67" t="s">
        <v>6</v>
      </c>
      <c r="C4" s="67" t="s">
        <v>215</v>
      </c>
      <c r="D4" s="67" t="s">
        <v>228</v>
      </c>
      <c r="E4" s="67" t="s">
        <v>58</v>
      </c>
      <c r="F4" s="67" t="s">
        <v>216</v>
      </c>
      <c r="G4" s="67" t="s">
        <v>15</v>
      </c>
      <c r="H4" s="67" t="s">
        <v>40</v>
      </c>
    </row>
    <row r="5" spans="2:8" x14ac:dyDescent="0.25">
      <c r="B5" s="67">
        <v>1</v>
      </c>
      <c r="C5" s="67">
        <v>2</v>
      </c>
      <c r="D5" s="67">
        <v>3</v>
      </c>
      <c r="E5" s="67">
        <v>4</v>
      </c>
      <c r="F5" s="67">
        <v>5</v>
      </c>
      <c r="G5" s="67" t="s">
        <v>17</v>
      </c>
      <c r="H5" s="67" t="s">
        <v>115</v>
      </c>
    </row>
    <row r="6" spans="2:8" x14ac:dyDescent="0.25">
      <c r="B6" s="68" t="s">
        <v>37</v>
      </c>
      <c r="C6" s="69">
        <f>C7</f>
        <v>0</v>
      </c>
      <c r="D6" s="69">
        <f>D7</f>
        <v>0</v>
      </c>
      <c r="E6" s="69">
        <f t="shared" ref="E6:F6" si="0">E7</f>
        <v>0</v>
      </c>
      <c r="F6" s="69">
        <f t="shared" si="0"/>
        <v>0</v>
      </c>
      <c r="G6" s="70"/>
      <c r="H6" s="70"/>
    </row>
    <row r="7" spans="2:8" x14ac:dyDescent="0.25">
      <c r="B7" s="68" t="s">
        <v>30</v>
      </c>
      <c r="C7" s="69">
        <f>C8</f>
        <v>0</v>
      </c>
      <c r="D7" s="69">
        <f>D8</f>
        <v>0</v>
      </c>
      <c r="E7" s="69">
        <f t="shared" ref="E7:F7" si="1">E8</f>
        <v>0</v>
      </c>
      <c r="F7" s="69">
        <f t="shared" si="1"/>
        <v>0</v>
      </c>
      <c r="G7" s="70"/>
      <c r="H7" s="70"/>
    </row>
    <row r="8" spans="2:8" x14ac:dyDescent="0.25">
      <c r="B8" s="71" t="s">
        <v>29</v>
      </c>
      <c r="C8" s="69">
        <v>0</v>
      </c>
      <c r="D8" s="69">
        <v>0</v>
      </c>
      <c r="E8" s="69">
        <v>0</v>
      </c>
      <c r="F8" s="69">
        <v>0</v>
      </c>
      <c r="G8" s="70"/>
      <c r="H8" s="70"/>
    </row>
    <row r="9" spans="2:8" ht="15.75" customHeight="1" x14ac:dyDescent="0.25">
      <c r="B9" s="68" t="s">
        <v>38</v>
      </c>
      <c r="C9" s="69">
        <f>C10</f>
        <v>0</v>
      </c>
      <c r="D9" s="69">
        <f>D10</f>
        <v>0</v>
      </c>
      <c r="E9" s="69">
        <f t="shared" ref="E9:F9" si="2">E10</f>
        <v>0</v>
      </c>
      <c r="F9" s="69">
        <f t="shared" si="2"/>
        <v>0</v>
      </c>
      <c r="G9" s="70"/>
      <c r="H9" s="70"/>
    </row>
    <row r="10" spans="2:8" ht="15.75" customHeight="1" x14ac:dyDescent="0.25">
      <c r="B10" s="68" t="s">
        <v>30</v>
      </c>
      <c r="C10" s="69">
        <f>C11</f>
        <v>0</v>
      </c>
      <c r="D10" s="69">
        <f>D11</f>
        <v>0</v>
      </c>
      <c r="E10" s="69">
        <f t="shared" ref="E10:F10" si="3">E11</f>
        <v>0</v>
      </c>
      <c r="F10" s="69">
        <f t="shared" si="3"/>
        <v>0</v>
      </c>
      <c r="G10" s="70"/>
      <c r="H10" s="70"/>
    </row>
    <row r="11" spans="2:8" x14ac:dyDescent="0.25">
      <c r="B11" s="71" t="s">
        <v>29</v>
      </c>
      <c r="C11" s="69">
        <v>0</v>
      </c>
      <c r="D11" s="69">
        <v>0</v>
      </c>
      <c r="E11" s="69">
        <v>0</v>
      </c>
      <c r="F11" s="69">
        <v>0</v>
      </c>
      <c r="G11" s="70"/>
      <c r="H11" s="70"/>
    </row>
  </sheetData>
  <mergeCells count="1">
    <mergeCell ref="B2:H2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9"/>
  <sheetViews>
    <sheetView tabSelected="1" topLeftCell="A16" workbookViewId="0">
      <selection activeCell="H10" sqref="H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53.7109375" customWidth="1"/>
    <col min="6" max="6" width="24.85546875" customWidth="1"/>
    <col min="7" max="7" width="25.28515625" hidden="1" customWidth="1"/>
    <col min="8" max="8" width="27.140625" customWidth="1"/>
    <col min="9" max="9" width="14.85546875" customWidth="1"/>
    <col min="11" max="11" width="19.140625" bestFit="1" customWidth="1"/>
  </cols>
  <sheetData>
    <row r="1" spans="2:11" ht="18" x14ac:dyDescent="0.25">
      <c r="B1" s="31"/>
      <c r="C1" s="31"/>
      <c r="D1" s="31"/>
      <c r="E1" s="31"/>
      <c r="F1" s="31"/>
      <c r="G1" s="31"/>
      <c r="H1" s="31"/>
      <c r="I1" s="32"/>
    </row>
    <row r="2" spans="2:11" ht="18" customHeight="1" x14ac:dyDescent="0.25">
      <c r="B2" s="187" t="s">
        <v>10</v>
      </c>
      <c r="C2" s="188"/>
      <c r="D2" s="188"/>
      <c r="E2" s="188"/>
      <c r="F2" s="188"/>
      <c r="G2" s="188"/>
      <c r="H2" s="188"/>
      <c r="I2" s="188"/>
    </row>
    <row r="3" spans="2:11" ht="18" x14ac:dyDescent="0.25">
      <c r="B3" s="31"/>
      <c r="C3" s="31"/>
      <c r="D3" s="31"/>
      <c r="E3" s="31"/>
      <c r="F3" s="31"/>
      <c r="G3" s="31"/>
      <c r="H3" s="31"/>
      <c r="I3" s="32"/>
    </row>
    <row r="4" spans="2:11" ht="15.75" x14ac:dyDescent="0.25">
      <c r="B4" s="189" t="s">
        <v>56</v>
      </c>
      <c r="C4" s="189"/>
      <c r="D4" s="189"/>
      <c r="E4" s="189"/>
      <c r="F4" s="189"/>
      <c r="G4" s="189"/>
      <c r="H4" s="189"/>
      <c r="I4" s="189"/>
    </row>
    <row r="5" spans="2:11" ht="18" x14ac:dyDescent="0.25">
      <c r="B5" s="31"/>
      <c r="C5" s="31"/>
      <c r="D5" s="31"/>
      <c r="E5" s="31"/>
      <c r="F5" s="31"/>
      <c r="G5" s="31"/>
      <c r="H5" s="31"/>
      <c r="I5" s="32"/>
    </row>
    <row r="6" spans="2:11" ht="31.5" customHeight="1" x14ac:dyDescent="0.25">
      <c r="B6" s="190" t="s">
        <v>6</v>
      </c>
      <c r="C6" s="191"/>
      <c r="D6" s="191"/>
      <c r="E6" s="192"/>
      <c r="F6" s="48" t="s">
        <v>228</v>
      </c>
      <c r="G6" s="49" t="s">
        <v>66</v>
      </c>
      <c r="H6" s="48" t="s">
        <v>229</v>
      </c>
      <c r="I6" s="48" t="s">
        <v>40</v>
      </c>
      <c r="K6" s="41"/>
    </row>
    <row r="7" spans="2:11" s="12" customFormat="1" ht="15.75" customHeight="1" x14ac:dyDescent="0.2">
      <c r="B7" s="190">
        <v>1</v>
      </c>
      <c r="C7" s="191"/>
      <c r="D7" s="191"/>
      <c r="E7" s="192"/>
      <c r="F7" s="48">
        <v>2</v>
      </c>
      <c r="G7" s="48">
        <v>3</v>
      </c>
      <c r="H7" s="48">
        <v>3</v>
      </c>
      <c r="I7" s="48" t="s">
        <v>114</v>
      </c>
    </row>
    <row r="8" spans="2:11" s="18" customFormat="1" ht="30" customHeight="1" x14ac:dyDescent="0.25">
      <c r="B8" s="181">
        <v>33771</v>
      </c>
      <c r="C8" s="182"/>
      <c r="D8" s="183"/>
      <c r="E8" s="50" t="s">
        <v>67</v>
      </c>
      <c r="F8" s="51">
        <f>F9</f>
        <v>1613635</v>
      </c>
      <c r="G8" s="52">
        <v>732398</v>
      </c>
      <c r="H8" s="53">
        <f>H9</f>
        <v>1400807.87</v>
      </c>
      <c r="I8" s="52">
        <f>H8/F8*100</f>
        <v>86.810701924536843</v>
      </c>
    </row>
    <row r="9" spans="2:11" s="18" customFormat="1" ht="30" customHeight="1" x14ac:dyDescent="0.25">
      <c r="B9" s="181">
        <v>4</v>
      </c>
      <c r="C9" s="182"/>
      <c r="D9" s="183"/>
      <c r="E9" s="50" t="s">
        <v>67</v>
      </c>
      <c r="F9" s="51">
        <f>F10+F11+F12+F13+F14+F15+F16+F18+F19+F17</f>
        <v>1613635</v>
      </c>
      <c r="G9" s="52">
        <v>732398</v>
      </c>
      <c r="H9" s="53">
        <f>H10+H11+H12+H13+H14+H15+H16+H17+H18+H19</f>
        <v>1400807.87</v>
      </c>
      <c r="I9" s="52">
        <f t="shared" ref="I9:I71" si="0">H9/F9*100</f>
        <v>86.810701924536843</v>
      </c>
    </row>
    <row r="10" spans="2:11" s="18" customFormat="1" ht="30" customHeight="1" x14ac:dyDescent="0.25">
      <c r="B10" s="184">
        <v>11</v>
      </c>
      <c r="C10" s="185"/>
      <c r="D10" s="186"/>
      <c r="E10" s="54" t="s">
        <v>68</v>
      </c>
      <c r="F10" s="55">
        <f>F22+F54+F72+F79+F105+F139+F155+F167</f>
        <v>894644</v>
      </c>
      <c r="G10" s="56">
        <v>584638</v>
      </c>
      <c r="H10" s="57">
        <f>H22+H54+H72+H79+H105+H139+H155+H167</f>
        <v>843886.47</v>
      </c>
      <c r="I10" s="52">
        <f t="shared" si="0"/>
        <v>94.326510880305463</v>
      </c>
    </row>
    <row r="11" spans="2:11" s="18" customFormat="1" ht="30" customHeight="1" x14ac:dyDescent="0.25">
      <c r="B11" s="58">
        <v>31</v>
      </c>
      <c r="C11" s="59"/>
      <c r="D11" s="60"/>
      <c r="E11" s="61" t="s">
        <v>69</v>
      </c>
      <c r="F11" s="55">
        <f>F86+F115+F143+F176</f>
        <v>22000</v>
      </c>
      <c r="G11" s="55" t="e">
        <f>G86+G115+G143+#REF!</f>
        <v>#REF!</v>
      </c>
      <c r="H11" s="55">
        <f>H86+H115+H143+H176</f>
        <v>13704.67</v>
      </c>
      <c r="I11" s="52">
        <f t="shared" si="0"/>
        <v>62.293954545454547</v>
      </c>
    </row>
    <row r="12" spans="2:11" s="18" customFormat="1" ht="30" customHeight="1" x14ac:dyDescent="0.25">
      <c r="B12" s="58">
        <v>44</v>
      </c>
      <c r="C12" s="59"/>
      <c r="D12" s="60"/>
      <c r="E12" s="61" t="s">
        <v>70</v>
      </c>
      <c r="F12" s="55">
        <f>F92</f>
        <v>9000</v>
      </c>
      <c r="G12" s="55">
        <v>10553</v>
      </c>
      <c r="H12" s="55">
        <f>H92</f>
        <v>5595.1100000000006</v>
      </c>
      <c r="I12" s="52">
        <f t="shared" si="0"/>
        <v>62.167888888888903</v>
      </c>
    </row>
    <row r="13" spans="2:11" s="18" customFormat="1" ht="30" customHeight="1" x14ac:dyDescent="0.25">
      <c r="B13" s="58">
        <v>51</v>
      </c>
      <c r="C13" s="59"/>
      <c r="D13" s="60"/>
      <c r="E13" s="61" t="s">
        <v>71</v>
      </c>
      <c r="F13" s="55">
        <f>F75+F97+F119+F147+F179</f>
        <v>309000</v>
      </c>
      <c r="G13" s="55" t="e">
        <f>G75+G97+G119+G147</f>
        <v>#REF!</v>
      </c>
      <c r="H13" s="55">
        <f>H75+H97+H119+H147+H179</f>
        <v>298804.53000000003</v>
      </c>
      <c r="I13" s="52">
        <f t="shared" si="0"/>
        <v>96.700495145631081</v>
      </c>
    </row>
    <row r="14" spans="2:11" s="18" customFormat="1" ht="30" customHeight="1" x14ac:dyDescent="0.25">
      <c r="B14" s="58">
        <v>52</v>
      </c>
      <c r="C14" s="59"/>
      <c r="D14" s="60"/>
      <c r="E14" s="61" t="s">
        <v>72</v>
      </c>
      <c r="F14" s="55">
        <f>F125</f>
        <v>0</v>
      </c>
      <c r="G14" s="55">
        <v>3800</v>
      </c>
      <c r="H14" s="55">
        <f>H125</f>
        <v>0</v>
      </c>
      <c r="I14" s="52"/>
    </row>
    <row r="15" spans="2:11" s="18" customFormat="1" ht="30" customHeight="1" x14ac:dyDescent="0.25">
      <c r="B15" s="58">
        <v>53</v>
      </c>
      <c r="C15" s="59"/>
      <c r="D15" s="60"/>
      <c r="E15" s="61" t="s">
        <v>73</v>
      </c>
      <c r="F15" s="55">
        <v>20000</v>
      </c>
      <c r="G15" s="55">
        <v>23269</v>
      </c>
      <c r="H15" s="55">
        <f>H128</f>
        <v>20000</v>
      </c>
      <c r="I15" s="52">
        <f t="shared" si="0"/>
        <v>100</v>
      </c>
    </row>
    <row r="16" spans="2:11" s="18" customFormat="1" ht="30" customHeight="1" x14ac:dyDescent="0.25">
      <c r="B16" s="58">
        <v>56</v>
      </c>
      <c r="C16" s="59"/>
      <c r="D16" s="60"/>
      <c r="E16" s="61" t="s">
        <v>74</v>
      </c>
      <c r="F16" s="55">
        <f>F158+F187</f>
        <v>352438</v>
      </c>
      <c r="G16" s="56">
        <v>1576</v>
      </c>
      <c r="H16" s="57">
        <f>H158+H187</f>
        <v>213264.09</v>
      </c>
      <c r="I16" s="52">
        <f t="shared" si="0"/>
        <v>60.511094149893033</v>
      </c>
    </row>
    <row r="17" spans="1:9" s="18" customFormat="1" ht="30" customHeight="1" x14ac:dyDescent="0.25">
      <c r="B17" s="100">
        <v>61</v>
      </c>
      <c r="C17" s="101"/>
      <c r="D17" s="102"/>
      <c r="E17" s="61" t="s">
        <v>211</v>
      </c>
      <c r="F17" s="55">
        <v>1000</v>
      </c>
      <c r="G17" s="103"/>
      <c r="H17" s="55">
        <f>0</f>
        <v>0</v>
      </c>
      <c r="I17" s="52"/>
    </row>
    <row r="18" spans="1:9" s="18" customFormat="1" ht="30" customHeight="1" x14ac:dyDescent="0.25">
      <c r="B18" s="100">
        <v>93</v>
      </c>
      <c r="C18" s="101"/>
      <c r="D18" s="102"/>
      <c r="E18" s="104" t="s">
        <v>213</v>
      </c>
      <c r="F18" s="55">
        <v>5108</v>
      </c>
      <c r="G18" s="103"/>
      <c r="H18" s="55">
        <v>5108</v>
      </c>
      <c r="I18" s="52">
        <f t="shared" si="0"/>
        <v>100</v>
      </c>
    </row>
    <row r="19" spans="1:9" s="18" customFormat="1" ht="30" customHeight="1" x14ac:dyDescent="0.25">
      <c r="B19" s="100">
        <v>94</v>
      </c>
      <c r="C19" s="101"/>
      <c r="D19" s="102"/>
      <c r="E19" s="104" t="s">
        <v>214</v>
      </c>
      <c r="F19" s="55">
        <v>445</v>
      </c>
      <c r="G19" s="103"/>
      <c r="H19" s="55">
        <v>445</v>
      </c>
      <c r="I19" s="52">
        <f t="shared" si="0"/>
        <v>100</v>
      </c>
    </row>
    <row r="20" spans="1:9" s="18" customFormat="1" ht="30" customHeight="1" x14ac:dyDescent="0.25">
      <c r="B20" s="181">
        <v>152001</v>
      </c>
      <c r="C20" s="182"/>
      <c r="D20" s="183"/>
      <c r="E20" s="50" t="s">
        <v>75</v>
      </c>
      <c r="F20" s="51">
        <f>F21+F52</f>
        <v>1613635</v>
      </c>
      <c r="G20" s="51" t="e">
        <f t="shared" ref="G20" si="1">G21+G52</f>
        <v>#REF!</v>
      </c>
      <c r="H20" s="51">
        <f>H21+H52</f>
        <v>1400807.87</v>
      </c>
      <c r="I20" s="52">
        <f t="shared" si="0"/>
        <v>86.810701924536843</v>
      </c>
    </row>
    <row r="21" spans="1:9" s="18" customFormat="1" ht="30" customHeight="1" x14ac:dyDescent="0.25">
      <c r="B21" s="181">
        <v>15200101</v>
      </c>
      <c r="C21" s="182"/>
      <c r="D21" s="183"/>
      <c r="E21" s="50" t="s">
        <v>76</v>
      </c>
      <c r="F21" s="51">
        <f>F22</f>
        <v>699184</v>
      </c>
      <c r="G21" s="53">
        <f>G22</f>
        <v>436536</v>
      </c>
      <c r="H21" s="53">
        <f>H22</f>
        <v>677991.11</v>
      </c>
      <c r="I21" s="52">
        <f t="shared" si="0"/>
        <v>96.968910901851302</v>
      </c>
    </row>
    <row r="22" spans="1:9" s="18" customFormat="1" ht="30" customHeight="1" x14ac:dyDescent="0.25">
      <c r="B22" s="58">
        <v>11</v>
      </c>
      <c r="C22" s="59"/>
      <c r="D22" s="60"/>
      <c r="E22" s="61" t="s">
        <v>68</v>
      </c>
      <c r="F22" s="55">
        <f>F23+F28+F48+F50</f>
        <v>699184</v>
      </c>
      <c r="G22" s="55">
        <f t="shared" ref="G22" si="2">G23+G28+G48+G50</f>
        <v>436536</v>
      </c>
      <c r="H22" s="55">
        <f>H23+H28+H48+H50</f>
        <v>677991.11</v>
      </c>
      <c r="I22" s="52">
        <f t="shared" si="0"/>
        <v>96.968910901851302</v>
      </c>
    </row>
    <row r="23" spans="1:9" x14ac:dyDescent="0.25">
      <c r="A23" s="18"/>
      <c r="B23" s="58"/>
      <c r="C23" s="59">
        <v>31</v>
      </c>
      <c r="D23" s="60"/>
      <c r="E23" s="61" t="s">
        <v>77</v>
      </c>
      <c r="F23" s="55">
        <v>581700</v>
      </c>
      <c r="G23" s="57">
        <v>436161</v>
      </c>
      <c r="H23" s="57">
        <f>H24+H26+H27+H25</f>
        <v>571531.21</v>
      </c>
      <c r="I23" s="52">
        <f t="shared" si="0"/>
        <v>98.251884132714451</v>
      </c>
    </row>
    <row r="24" spans="1:9" x14ac:dyDescent="0.25">
      <c r="A24" s="18"/>
      <c r="B24" s="58"/>
      <c r="C24" s="59"/>
      <c r="D24" s="60">
        <v>3111</v>
      </c>
      <c r="E24" s="61" t="s">
        <v>78</v>
      </c>
      <c r="F24" s="55"/>
      <c r="G24" s="57"/>
      <c r="H24" s="57">
        <v>437356.25</v>
      </c>
      <c r="I24" s="52"/>
    </row>
    <row r="25" spans="1:9" x14ac:dyDescent="0.25">
      <c r="A25" s="18"/>
      <c r="B25" s="58"/>
      <c r="C25" s="59"/>
      <c r="D25" s="60">
        <v>3113</v>
      </c>
      <c r="E25" s="61" t="s">
        <v>79</v>
      </c>
      <c r="F25" s="55"/>
      <c r="G25" s="57"/>
      <c r="H25" s="57">
        <v>1358.45</v>
      </c>
      <c r="I25" s="52"/>
    </row>
    <row r="26" spans="1:9" x14ac:dyDescent="0.25">
      <c r="A26" s="18"/>
      <c r="B26" s="58"/>
      <c r="C26" s="59"/>
      <c r="D26" s="60">
        <v>3121</v>
      </c>
      <c r="E26" s="61" t="s">
        <v>80</v>
      </c>
      <c r="F26" s="55"/>
      <c r="G26" s="57"/>
      <c r="H26" s="57">
        <v>61788.29</v>
      </c>
      <c r="I26" s="52"/>
    </row>
    <row r="27" spans="1:9" ht="28.5" x14ac:dyDescent="0.25">
      <c r="A27" s="33"/>
      <c r="B27" s="58"/>
      <c r="C27" s="59"/>
      <c r="D27" s="60">
        <v>3132</v>
      </c>
      <c r="E27" s="62" t="s">
        <v>81</v>
      </c>
      <c r="F27" s="63"/>
      <c r="G27" s="64"/>
      <c r="H27" s="64">
        <v>71028.22</v>
      </c>
      <c r="I27" s="52"/>
    </row>
    <row r="28" spans="1:9" x14ac:dyDescent="0.25">
      <c r="A28" s="18"/>
      <c r="B28" s="58"/>
      <c r="C28" s="59">
        <v>32</v>
      </c>
      <c r="D28" s="60"/>
      <c r="E28" s="61" t="s">
        <v>82</v>
      </c>
      <c r="F28" s="55">
        <v>115384</v>
      </c>
      <c r="G28" s="55">
        <f t="shared" ref="G28:H28" si="3">G29+G30+G31+G32+G33+G34+G35+G36+G37+G38+G39+G40+G41+G42+G43+G44+G45+G46+G47</f>
        <v>0</v>
      </c>
      <c r="H28" s="55">
        <f t="shared" si="3"/>
        <v>104446.31000000003</v>
      </c>
      <c r="I28" s="52">
        <f t="shared" si="0"/>
        <v>90.52061810996328</v>
      </c>
    </row>
    <row r="29" spans="1:9" x14ac:dyDescent="0.25">
      <c r="A29" s="18"/>
      <c r="B29" s="58"/>
      <c r="C29" s="59"/>
      <c r="D29" s="60">
        <v>3211</v>
      </c>
      <c r="E29" s="61" t="s">
        <v>83</v>
      </c>
      <c r="F29" s="55"/>
      <c r="G29" s="57"/>
      <c r="H29" s="57">
        <v>1303.5999999999999</v>
      </c>
      <c r="I29" s="52"/>
    </row>
    <row r="30" spans="1:9" ht="28.5" x14ac:dyDescent="0.25">
      <c r="A30" s="33"/>
      <c r="B30" s="58"/>
      <c r="C30" s="59"/>
      <c r="D30" s="60">
        <v>3212</v>
      </c>
      <c r="E30" s="62" t="s">
        <v>84</v>
      </c>
      <c r="F30" s="63"/>
      <c r="G30" s="64"/>
      <c r="H30" s="64">
        <v>7726</v>
      </c>
      <c r="I30" s="52"/>
    </row>
    <row r="31" spans="1:9" x14ac:dyDescent="0.25">
      <c r="A31" s="33"/>
      <c r="B31" s="58"/>
      <c r="C31" s="59"/>
      <c r="D31" s="60">
        <v>3213</v>
      </c>
      <c r="E31" s="62" t="s">
        <v>85</v>
      </c>
      <c r="F31" s="63"/>
      <c r="G31" s="64"/>
      <c r="H31" s="64">
        <v>935.5</v>
      </c>
      <c r="I31" s="52"/>
    </row>
    <row r="32" spans="1:9" ht="28.5" x14ac:dyDescent="0.25">
      <c r="A32" s="33"/>
      <c r="B32" s="58"/>
      <c r="C32" s="59"/>
      <c r="D32" s="60">
        <v>3221</v>
      </c>
      <c r="E32" s="62" t="s">
        <v>86</v>
      </c>
      <c r="F32" s="63"/>
      <c r="G32" s="64"/>
      <c r="H32" s="64">
        <v>6123.58</v>
      </c>
      <c r="I32" s="52"/>
    </row>
    <row r="33" spans="1:9" x14ac:dyDescent="0.25">
      <c r="A33" s="18"/>
      <c r="B33" s="58"/>
      <c r="C33" s="59"/>
      <c r="D33" s="60">
        <v>3223</v>
      </c>
      <c r="E33" s="61" t="s">
        <v>87</v>
      </c>
      <c r="F33" s="55"/>
      <c r="G33" s="57"/>
      <c r="H33" s="57">
        <v>31270.25</v>
      </c>
      <c r="I33" s="52"/>
    </row>
    <row r="34" spans="1:9" ht="28.5" x14ac:dyDescent="0.25">
      <c r="A34" s="33"/>
      <c r="B34" s="58"/>
      <c r="C34" s="59"/>
      <c r="D34" s="60">
        <v>3224</v>
      </c>
      <c r="E34" s="62" t="s">
        <v>88</v>
      </c>
      <c r="F34" s="63"/>
      <c r="G34" s="64"/>
      <c r="H34" s="64">
        <v>2092.1</v>
      </c>
      <c r="I34" s="52"/>
    </row>
    <row r="35" spans="1:9" x14ac:dyDescent="0.25">
      <c r="A35" s="18"/>
      <c r="B35" s="58"/>
      <c r="C35" s="59"/>
      <c r="D35" s="60">
        <v>3225</v>
      </c>
      <c r="E35" s="61" t="s">
        <v>89</v>
      </c>
      <c r="F35" s="55"/>
      <c r="G35" s="57"/>
      <c r="H35" s="57">
        <v>3041.13</v>
      </c>
      <c r="I35" s="52"/>
    </row>
    <row r="36" spans="1:9" x14ac:dyDescent="0.25">
      <c r="A36" s="18"/>
      <c r="B36" s="58"/>
      <c r="C36" s="59"/>
      <c r="D36" s="60">
        <v>3231</v>
      </c>
      <c r="E36" s="61" t="s">
        <v>90</v>
      </c>
      <c r="F36" s="55"/>
      <c r="G36" s="57"/>
      <c r="H36" s="57">
        <v>4697.84</v>
      </c>
      <c r="I36" s="52"/>
    </row>
    <row r="37" spans="1:9" ht="28.5" x14ac:dyDescent="0.25">
      <c r="A37" s="33"/>
      <c r="B37" s="58"/>
      <c r="C37" s="59"/>
      <c r="D37" s="60">
        <v>3232</v>
      </c>
      <c r="E37" s="62" t="s">
        <v>91</v>
      </c>
      <c r="F37" s="63"/>
      <c r="G37" s="64"/>
      <c r="H37" s="64">
        <v>5854.14</v>
      </c>
      <c r="I37" s="52"/>
    </row>
    <row r="38" spans="1:9" x14ac:dyDescent="0.25">
      <c r="A38" s="33"/>
      <c r="B38" s="58"/>
      <c r="C38" s="59"/>
      <c r="D38" s="60">
        <v>3233</v>
      </c>
      <c r="E38" s="62" t="s">
        <v>116</v>
      </c>
      <c r="F38" s="63"/>
      <c r="G38" s="64"/>
      <c r="H38" s="64">
        <v>7746.41</v>
      </c>
      <c r="I38" s="52"/>
    </row>
    <row r="39" spans="1:9" x14ac:dyDescent="0.25">
      <c r="A39" s="18"/>
      <c r="B39" s="58"/>
      <c r="C39" s="59"/>
      <c r="D39" s="60">
        <v>3234</v>
      </c>
      <c r="E39" s="61" t="s">
        <v>92</v>
      </c>
      <c r="F39" s="55"/>
      <c r="G39" s="57"/>
      <c r="H39" s="57">
        <v>4119.9799999999996</v>
      </c>
      <c r="I39" s="52"/>
    </row>
    <row r="40" spans="1:9" x14ac:dyDescent="0.25">
      <c r="A40" s="33"/>
      <c r="B40" s="58"/>
      <c r="C40" s="59"/>
      <c r="D40" s="60">
        <v>3236</v>
      </c>
      <c r="E40" s="62" t="s">
        <v>94</v>
      </c>
      <c r="F40" s="63"/>
      <c r="G40" s="64"/>
      <c r="H40" s="64">
        <v>4127.32</v>
      </c>
      <c r="I40" s="52"/>
    </row>
    <row r="41" spans="1:9" x14ac:dyDescent="0.25">
      <c r="A41" s="18"/>
      <c r="B41" s="58"/>
      <c r="C41" s="59"/>
      <c r="D41" s="60">
        <v>3237</v>
      </c>
      <c r="E41" s="61" t="s">
        <v>95</v>
      </c>
      <c r="F41" s="55"/>
      <c r="G41" s="57"/>
      <c r="H41" s="57">
        <v>4419.8</v>
      </c>
      <c r="I41" s="52"/>
    </row>
    <row r="42" spans="1:9" x14ac:dyDescent="0.25">
      <c r="A42" s="18"/>
      <c r="B42" s="58"/>
      <c r="C42" s="59"/>
      <c r="D42" s="60">
        <v>3238</v>
      </c>
      <c r="E42" s="61" t="s">
        <v>96</v>
      </c>
      <c r="F42" s="55"/>
      <c r="G42" s="57"/>
      <c r="H42" s="57">
        <v>5228.1400000000003</v>
      </c>
      <c r="I42" s="52"/>
    </row>
    <row r="43" spans="1:9" x14ac:dyDescent="0.25">
      <c r="A43" s="18"/>
      <c r="B43" s="58"/>
      <c r="C43" s="59"/>
      <c r="D43" s="60">
        <v>3239</v>
      </c>
      <c r="E43" s="61" t="s">
        <v>97</v>
      </c>
      <c r="F43" s="55"/>
      <c r="G43" s="57"/>
      <c r="H43" s="57">
        <v>7421.58</v>
      </c>
      <c r="I43" s="52"/>
    </row>
    <row r="44" spans="1:9" x14ac:dyDescent="0.25">
      <c r="A44" s="18"/>
      <c r="B44" s="58"/>
      <c r="C44" s="59"/>
      <c r="D44" s="60">
        <v>3292</v>
      </c>
      <c r="E44" s="61" t="s">
        <v>98</v>
      </c>
      <c r="F44" s="55"/>
      <c r="G44" s="57"/>
      <c r="H44" s="57">
        <v>7275.77</v>
      </c>
      <c r="I44" s="52"/>
    </row>
    <row r="45" spans="1:9" x14ac:dyDescent="0.25">
      <c r="A45" s="18"/>
      <c r="B45" s="58"/>
      <c r="C45" s="59"/>
      <c r="D45" s="60">
        <v>3293</v>
      </c>
      <c r="E45" s="61" t="s">
        <v>99</v>
      </c>
      <c r="F45" s="55"/>
      <c r="G45" s="57"/>
      <c r="H45" s="57">
        <v>461.85</v>
      </c>
      <c r="I45" s="52"/>
    </row>
    <row r="46" spans="1:9" x14ac:dyDescent="0.25">
      <c r="A46" s="18"/>
      <c r="B46" s="58"/>
      <c r="C46" s="59"/>
      <c r="D46" s="60">
        <v>3295</v>
      </c>
      <c r="E46" s="61" t="s">
        <v>100</v>
      </c>
      <c r="F46" s="55"/>
      <c r="G46" s="57"/>
      <c r="H46" s="57">
        <v>501.32</v>
      </c>
      <c r="I46" s="52"/>
    </row>
    <row r="47" spans="1:9" x14ac:dyDescent="0.25">
      <c r="A47" s="18"/>
      <c r="B47" s="58"/>
      <c r="C47" s="59"/>
      <c r="D47" s="60">
        <v>3299</v>
      </c>
      <c r="E47" s="61" t="s">
        <v>117</v>
      </c>
      <c r="F47" s="55"/>
      <c r="G47" s="57"/>
      <c r="H47" s="57">
        <v>100</v>
      </c>
      <c r="I47" s="52"/>
    </row>
    <row r="48" spans="1:9" x14ac:dyDescent="0.25">
      <c r="A48" s="18"/>
      <c r="B48" s="58"/>
      <c r="C48" s="59">
        <v>34</v>
      </c>
      <c r="D48" s="60"/>
      <c r="E48" s="61" t="s">
        <v>101</v>
      </c>
      <c r="F48" s="55">
        <v>100</v>
      </c>
      <c r="G48" s="55">
        <f t="shared" ref="G48:H48" si="4">G49</f>
        <v>0</v>
      </c>
      <c r="H48" s="55">
        <f t="shared" si="4"/>
        <v>20.75</v>
      </c>
      <c r="I48" s="52">
        <f t="shared" si="0"/>
        <v>20.75</v>
      </c>
    </row>
    <row r="49" spans="1:9" x14ac:dyDescent="0.25">
      <c r="A49" s="18"/>
      <c r="B49" s="58"/>
      <c r="C49" s="59"/>
      <c r="D49" s="60">
        <v>3433</v>
      </c>
      <c r="E49" s="61" t="s">
        <v>102</v>
      </c>
      <c r="F49" s="55"/>
      <c r="G49" s="57"/>
      <c r="H49" s="57">
        <v>20.75</v>
      </c>
      <c r="I49" s="52"/>
    </row>
    <row r="50" spans="1:9" ht="28.5" x14ac:dyDescent="0.25">
      <c r="A50" s="33"/>
      <c r="B50" s="58"/>
      <c r="C50" s="59">
        <v>42</v>
      </c>
      <c r="D50" s="60"/>
      <c r="E50" s="62" t="s">
        <v>103</v>
      </c>
      <c r="F50" s="63">
        <v>2000</v>
      </c>
      <c r="G50" s="64">
        <v>375</v>
      </c>
      <c r="H50" s="64">
        <f>H51</f>
        <v>1992.84</v>
      </c>
      <c r="I50" s="52">
        <f t="shared" si="0"/>
        <v>99.641999999999996</v>
      </c>
    </row>
    <row r="51" spans="1:9" x14ac:dyDescent="0.25">
      <c r="A51" s="18"/>
      <c r="B51" s="58"/>
      <c r="C51" s="59"/>
      <c r="D51" s="60">
        <v>4221</v>
      </c>
      <c r="E51" s="61" t="s">
        <v>104</v>
      </c>
      <c r="F51" s="55"/>
      <c r="G51" s="57"/>
      <c r="H51" s="57">
        <v>1992.84</v>
      </c>
      <c r="I51" s="52"/>
    </row>
    <row r="52" spans="1:9" x14ac:dyDescent="0.25">
      <c r="A52" s="18"/>
      <c r="B52" s="181">
        <v>152002</v>
      </c>
      <c r="C52" s="182"/>
      <c r="D52" s="183"/>
      <c r="E52" s="50" t="s">
        <v>105</v>
      </c>
      <c r="F52" s="51">
        <f>F53+F71+F78+F104+F138+F154+F166+F186</f>
        <v>914451</v>
      </c>
      <c r="G52" s="53" t="e">
        <f>G53+G71+G78+G104+G138+G186</f>
        <v>#REF!</v>
      </c>
      <c r="H52" s="53">
        <f>H53+H71+H78+H104+H138+H154+H166+H186</f>
        <v>722816.76</v>
      </c>
      <c r="I52" s="52">
        <f t="shared" si="0"/>
        <v>79.043793489208284</v>
      </c>
    </row>
    <row r="53" spans="1:9" x14ac:dyDescent="0.25">
      <c r="A53" s="18"/>
      <c r="B53" s="181">
        <v>15200201</v>
      </c>
      <c r="C53" s="182"/>
      <c r="D53" s="183"/>
      <c r="E53" s="50" t="s">
        <v>105</v>
      </c>
      <c r="F53" s="51">
        <f>F54</f>
        <v>86275</v>
      </c>
      <c r="G53" s="53" t="e">
        <f>G54+G64+#REF!+#REF!</f>
        <v>#REF!</v>
      </c>
      <c r="H53" s="53">
        <f>H54</f>
        <v>73483.89</v>
      </c>
      <c r="I53" s="52">
        <f t="shared" si="0"/>
        <v>85.174024920312945</v>
      </c>
    </row>
    <row r="54" spans="1:9" x14ac:dyDescent="0.25">
      <c r="A54" s="18"/>
      <c r="B54" s="184">
        <v>11</v>
      </c>
      <c r="C54" s="185"/>
      <c r="D54" s="186"/>
      <c r="E54" s="60" t="s">
        <v>68</v>
      </c>
      <c r="F54" s="55">
        <f>F55+F64+F69</f>
        <v>86275</v>
      </c>
      <c r="G54" s="57">
        <f>G55</f>
        <v>18887</v>
      </c>
      <c r="H54" s="57">
        <f>H55+H64</f>
        <v>73483.89</v>
      </c>
      <c r="I54" s="52">
        <f t="shared" si="0"/>
        <v>85.174024920312945</v>
      </c>
    </row>
    <row r="55" spans="1:9" x14ac:dyDescent="0.25">
      <c r="A55" s="18"/>
      <c r="B55" s="58"/>
      <c r="C55" s="59">
        <v>32</v>
      </c>
      <c r="D55" s="60"/>
      <c r="E55" s="61" t="s">
        <v>82</v>
      </c>
      <c r="F55" s="55">
        <v>57680</v>
      </c>
      <c r="G55" s="57">
        <v>18887</v>
      </c>
      <c r="H55" s="57">
        <f>H56+H57+H58+H59+H61+H62+H63+H60</f>
        <v>52498.95</v>
      </c>
      <c r="I55" s="52">
        <f t="shared" si="0"/>
        <v>91.017597087378633</v>
      </c>
    </row>
    <row r="56" spans="1:9" x14ac:dyDescent="0.25">
      <c r="A56" s="18"/>
      <c r="B56" s="58"/>
      <c r="C56" s="59"/>
      <c r="D56" s="60">
        <v>3211</v>
      </c>
      <c r="E56" s="61" t="s">
        <v>83</v>
      </c>
      <c r="F56" s="55"/>
      <c r="G56" s="57"/>
      <c r="H56" s="57">
        <v>3067.72</v>
      </c>
      <c r="I56" s="52"/>
    </row>
    <row r="57" spans="1:9" x14ac:dyDescent="0.25">
      <c r="A57" s="33"/>
      <c r="B57" s="58"/>
      <c r="C57" s="59"/>
      <c r="D57" s="60">
        <v>3213</v>
      </c>
      <c r="E57" s="62" t="s">
        <v>85</v>
      </c>
      <c r="F57" s="63"/>
      <c r="G57" s="64"/>
      <c r="H57" s="64">
        <v>0</v>
      </c>
      <c r="I57" s="52"/>
    </row>
    <row r="58" spans="1:9" ht="28.5" x14ac:dyDescent="0.25">
      <c r="A58" s="33"/>
      <c r="B58" s="58"/>
      <c r="C58" s="59"/>
      <c r="D58" s="60">
        <v>3221</v>
      </c>
      <c r="E58" s="62" t="s">
        <v>86</v>
      </c>
      <c r="F58" s="63"/>
      <c r="G58" s="64"/>
      <c r="H58" s="64">
        <v>1676.59</v>
      </c>
      <c r="I58" s="52"/>
    </row>
    <row r="59" spans="1:9" ht="28.5" x14ac:dyDescent="0.25">
      <c r="A59" s="33"/>
      <c r="B59" s="58"/>
      <c r="C59" s="59"/>
      <c r="D59" s="60">
        <v>3224</v>
      </c>
      <c r="E59" s="62" t="s">
        <v>88</v>
      </c>
      <c r="F59" s="63"/>
      <c r="G59" s="64"/>
      <c r="H59" s="64">
        <v>3939.26</v>
      </c>
      <c r="I59" s="52"/>
    </row>
    <row r="60" spans="1:9" x14ac:dyDescent="0.25">
      <c r="A60" s="33"/>
      <c r="B60" s="58"/>
      <c r="C60" s="59"/>
      <c r="D60" s="60">
        <v>3231</v>
      </c>
      <c r="E60" s="62" t="s">
        <v>90</v>
      </c>
      <c r="F60" s="63"/>
      <c r="G60" s="64"/>
      <c r="H60" s="64">
        <v>7437.5</v>
      </c>
      <c r="I60" s="52"/>
    </row>
    <row r="61" spans="1:9" ht="28.5" x14ac:dyDescent="0.25">
      <c r="A61" s="33"/>
      <c r="B61" s="58"/>
      <c r="C61" s="59"/>
      <c r="D61" s="60">
        <v>3232</v>
      </c>
      <c r="E61" s="62" t="s">
        <v>91</v>
      </c>
      <c r="F61" s="63"/>
      <c r="G61" s="64"/>
      <c r="H61" s="64">
        <v>20687.580000000002</v>
      </c>
      <c r="I61" s="52"/>
    </row>
    <row r="62" spans="1:9" x14ac:dyDescent="0.25">
      <c r="A62" s="18"/>
      <c r="B62" s="58"/>
      <c r="C62" s="59"/>
      <c r="D62" s="60">
        <v>3237</v>
      </c>
      <c r="E62" s="61" t="s">
        <v>95</v>
      </c>
      <c r="F62" s="55"/>
      <c r="G62" s="57"/>
      <c r="H62" s="57">
        <v>15527.8</v>
      </c>
      <c r="I62" s="52"/>
    </row>
    <row r="63" spans="1:9" x14ac:dyDescent="0.25">
      <c r="A63" s="18"/>
      <c r="B63" s="58"/>
      <c r="C63" s="59"/>
      <c r="D63" s="60">
        <v>3239</v>
      </c>
      <c r="E63" s="61" t="s">
        <v>97</v>
      </c>
      <c r="F63" s="55"/>
      <c r="G63" s="57"/>
      <c r="H63" s="57">
        <v>162.5</v>
      </c>
      <c r="I63" s="52"/>
    </row>
    <row r="64" spans="1:9" ht="28.5" x14ac:dyDescent="0.25">
      <c r="A64" s="33"/>
      <c r="B64" s="58"/>
      <c r="C64" s="59">
        <v>42</v>
      </c>
      <c r="D64" s="60"/>
      <c r="E64" s="62" t="s">
        <v>103</v>
      </c>
      <c r="F64" s="63">
        <v>26595</v>
      </c>
      <c r="G64" s="63" t="e">
        <f>G65+#REF!+G66+G68</f>
        <v>#REF!</v>
      </c>
      <c r="H64" s="63">
        <f>H65+H66+H67+H68</f>
        <v>20984.94</v>
      </c>
      <c r="I64" s="52">
        <f t="shared" si="0"/>
        <v>78.90558375634518</v>
      </c>
    </row>
    <row r="65" spans="1:9" x14ac:dyDescent="0.25">
      <c r="A65" s="18"/>
      <c r="B65" s="58"/>
      <c r="C65" s="59"/>
      <c r="D65" s="60">
        <v>4221</v>
      </c>
      <c r="E65" s="61" t="s">
        <v>104</v>
      </c>
      <c r="F65" s="55"/>
      <c r="G65" s="57"/>
      <c r="H65" s="57">
        <v>10824.71</v>
      </c>
      <c r="I65" s="52"/>
    </row>
    <row r="66" spans="1:9" x14ac:dyDescent="0.25">
      <c r="A66" s="18"/>
      <c r="B66" s="58"/>
      <c r="C66" s="59"/>
      <c r="D66" s="60">
        <v>4225</v>
      </c>
      <c r="E66" s="61" t="s">
        <v>118</v>
      </c>
      <c r="F66" s="55"/>
      <c r="G66" s="57"/>
      <c r="H66" s="57">
        <v>3900.23</v>
      </c>
      <c r="I66" s="52"/>
    </row>
    <row r="67" spans="1:9" x14ac:dyDescent="0.25">
      <c r="A67" s="18"/>
      <c r="B67" s="58"/>
      <c r="C67" s="59"/>
      <c r="D67" s="60">
        <v>4227</v>
      </c>
      <c r="E67" s="61" t="s">
        <v>205</v>
      </c>
      <c r="F67" s="55"/>
      <c r="G67" s="57"/>
      <c r="H67" s="57">
        <v>0</v>
      </c>
      <c r="I67" s="52"/>
    </row>
    <row r="68" spans="1:9" ht="28.5" x14ac:dyDescent="0.25">
      <c r="A68" s="33"/>
      <c r="B68" s="58"/>
      <c r="C68" s="59"/>
      <c r="D68" s="60">
        <v>4243</v>
      </c>
      <c r="E68" s="62" t="s">
        <v>106</v>
      </c>
      <c r="F68" s="63"/>
      <c r="G68" s="64"/>
      <c r="H68" s="64">
        <v>6260</v>
      </c>
      <c r="I68" s="52"/>
    </row>
    <row r="69" spans="1:9" ht="28.5" x14ac:dyDescent="0.25">
      <c r="A69" s="33"/>
      <c r="B69" s="97"/>
      <c r="C69" s="98">
        <v>45</v>
      </c>
      <c r="D69" s="99"/>
      <c r="E69" s="62" t="s">
        <v>119</v>
      </c>
      <c r="F69" s="63">
        <f>F70</f>
        <v>2000</v>
      </c>
      <c r="G69" s="63"/>
      <c r="H69" s="63">
        <f>H70</f>
        <v>0</v>
      </c>
      <c r="I69" s="52"/>
    </row>
    <row r="70" spans="1:9" x14ac:dyDescent="0.25">
      <c r="A70" s="33"/>
      <c r="B70" s="97"/>
      <c r="C70" s="98"/>
      <c r="D70" s="99">
        <v>4511</v>
      </c>
      <c r="E70" s="61" t="s">
        <v>119</v>
      </c>
      <c r="F70" s="63">
        <v>2000</v>
      </c>
      <c r="G70" s="63"/>
      <c r="H70" s="63">
        <v>0</v>
      </c>
      <c r="I70" s="52"/>
    </row>
    <row r="71" spans="1:9" x14ac:dyDescent="0.25">
      <c r="A71" s="33"/>
      <c r="B71" s="181">
        <v>15200202</v>
      </c>
      <c r="C71" s="182"/>
      <c r="D71" s="183"/>
      <c r="E71" s="50" t="s">
        <v>107</v>
      </c>
      <c r="F71" s="51">
        <f>F72+F75</f>
        <v>216622</v>
      </c>
      <c r="G71" s="55" t="e">
        <f>G72+G75</f>
        <v>#REF!</v>
      </c>
      <c r="H71" s="51">
        <f>H72+H75</f>
        <v>214397.5</v>
      </c>
      <c r="I71" s="52">
        <f t="shared" si="0"/>
        <v>98.97309599209683</v>
      </c>
    </row>
    <row r="72" spans="1:9" x14ac:dyDescent="0.25">
      <c r="A72" s="33"/>
      <c r="B72" s="184">
        <v>11</v>
      </c>
      <c r="C72" s="185"/>
      <c r="D72" s="186"/>
      <c r="E72" s="60" t="s">
        <v>68</v>
      </c>
      <c r="F72" s="55">
        <f>F73</f>
        <v>16622</v>
      </c>
      <c r="G72" s="55" t="e">
        <f t="shared" ref="G72" si="5">G73</f>
        <v>#REF!</v>
      </c>
      <c r="H72" s="55">
        <f>H73</f>
        <v>14397.5</v>
      </c>
      <c r="I72" s="52">
        <f t="shared" ref="I72:I129" si="6">H72/F72*100</f>
        <v>86.617133918902653</v>
      </c>
    </row>
    <row r="73" spans="1:9" ht="28.5" x14ac:dyDescent="0.25">
      <c r="A73" s="33"/>
      <c r="B73" s="58"/>
      <c r="C73" s="59">
        <v>45</v>
      </c>
      <c r="D73" s="60"/>
      <c r="E73" s="62" t="s">
        <v>108</v>
      </c>
      <c r="F73" s="55">
        <v>16622</v>
      </c>
      <c r="G73" s="55" t="e">
        <f>#REF!+G74</f>
        <v>#REF!</v>
      </c>
      <c r="H73" s="55">
        <f>H74</f>
        <v>14397.5</v>
      </c>
      <c r="I73" s="52">
        <f t="shared" si="6"/>
        <v>86.617133918902653</v>
      </c>
    </row>
    <row r="74" spans="1:9" ht="28.5" x14ac:dyDescent="0.25">
      <c r="A74" s="33"/>
      <c r="B74" s="58"/>
      <c r="C74" s="59"/>
      <c r="D74" s="60">
        <v>4521</v>
      </c>
      <c r="E74" s="62" t="s">
        <v>109</v>
      </c>
      <c r="F74" s="55"/>
      <c r="G74" s="53"/>
      <c r="H74" s="57">
        <v>14397.5</v>
      </c>
      <c r="I74" s="52"/>
    </row>
    <row r="75" spans="1:9" x14ac:dyDescent="0.25">
      <c r="A75" s="33"/>
      <c r="B75" s="184">
        <v>51</v>
      </c>
      <c r="C75" s="185"/>
      <c r="D75" s="186"/>
      <c r="E75" s="60" t="s">
        <v>71</v>
      </c>
      <c r="F75" s="55">
        <f>F76</f>
        <v>200000</v>
      </c>
      <c r="G75" s="53">
        <v>66354</v>
      </c>
      <c r="H75" s="57">
        <f>H76</f>
        <v>200000</v>
      </c>
      <c r="I75" s="52">
        <f t="shared" si="6"/>
        <v>100</v>
      </c>
    </row>
    <row r="76" spans="1:9" ht="28.5" x14ac:dyDescent="0.25">
      <c r="A76" s="33"/>
      <c r="B76" s="58"/>
      <c r="C76" s="59">
        <v>45</v>
      </c>
      <c r="D76" s="60"/>
      <c r="E76" s="62" t="s">
        <v>108</v>
      </c>
      <c r="F76" s="63">
        <v>200000</v>
      </c>
      <c r="G76" s="64">
        <v>66354</v>
      </c>
      <c r="H76" s="64">
        <f>H77</f>
        <v>200000</v>
      </c>
      <c r="I76" s="52">
        <f t="shared" si="6"/>
        <v>100</v>
      </c>
    </row>
    <row r="77" spans="1:9" ht="28.5" x14ac:dyDescent="0.25">
      <c r="A77" s="33"/>
      <c r="B77" s="58"/>
      <c r="C77" s="59"/>
      <c r="D77" s="60">
        <v>4521</v>
      </c>
      <c r="E77" s="62" t="s">
        <v>109</v>
      </c>
      <c r="F77" s="63"/>
      <c r="G77" s="64"/>
      <c r="H77" s="64">
        <v>200000</v>
      </c>
      <c r="I77" s="52"/>
    </row>
    <row r="78" spans="1:9" x14ac:dyDescent="0.25">
      <c r="A78" s="33"/>
      <c r="B78" s="181">
        <v>15200215</v>
      </c>
      <c r="C78" s="182"/>
      <c r="D78" s="183"/>
      <c r="E78" s="50" t="s">
        <v>110</v>
      </c>
      <c r="F78" s="51">
        <f>F79+F86+F92+F97+F101</f>
        <v>64135</v>
      </c>
      <c r="G78" s="51" t="e">
        <f>G79+G86+G92+#REF!+G98</f>
        <v>#REF!</v>
      </c>
      <c r="H78" s="51">
        <f>H79+H86+H92+H98+H101</f>
        <v>54063.520000000004</v>
      </c>
      <c r="I78" s="52">
        <f t="shared" si="6"/>
        <v>84.296437202775394</v>
      </c>
    </row>
    <row r="79" spans="1:9" x14ac:dyDescent="0.25">
      <c r="A79" s="33"/>
      <c r="B79" s="184">
        <v>11</v>
      </c>
      <c r="C79" s="185"/>
      <c r="D79" s="186"/>
      <c r="E79" s="60" t="s">
        <v>68</v>
      </c>
      <c r="F79" s="55">
        <f>F80</f>
        <v>11865</v>
      </c>
      <c r="G79" s="57">
        <f>G80</f>
        <v>0</v>
      </c>
      <c r="H79" s="57">
        <f>H80</f>
        <v>11420</v>
      </c>
      <c r="I79" s="52">
        <f t="shared" si="6"/>
        <v>96.249473240623686</v>
      </c>
    </row>
    <row r="80" spans="1:9" x14ac:dyDescent="0.25">
      <c r="A80" s="33"/>
      <c r="B80" s="58"/>
      <c r="C80" s="59">
        <v>32</v>
      </c>
      <c r="D80" s="60"/>
      <c r="E80" s="62" t="s">
        <v>82</v>
      </c>
      <c r="F80" s="63">
        <v>11865</v>
      </c>
      <c r="G80" s="63">
        <f t="shared" ref="G80" si="7">G82+G83+G85</f>
        <v>0</v>
      </c>
      <c r="H80" s="63">
        <f>H82+H83+H85+H81+H84</f>
        <v>11420</v>
      </c>
      <c r="I80" s="52">
        <f t="shared" si="6"/>
        <v>96.249473240623686</v>
      </c>
    </row>
    <row r="81" spans="1:9" x14ac:dyDescent="0.25">
      <c r="A81" s="33"/>
      <c r="B81" s="58"/>
      <c r="C81" s="59"/>
      <c r="D81" s="60">
        <v>3231</v>
      </c>
      <c r="E81" s="62" t="s">
        <v>90</v>
      </c>
      <c r="F81" s="63"/>
      <c r="G81" s="63"/>
      <c r="H81" s="63">
        <v>387.5</v>
      </c>
      <c r="I81" s="52"/>
    </row>
    <row r="82" spans="1:9" x14ac:dyDescent="0.25">
      <c r="A82" s="33"/>
      <c r="B82" s="58"/>
      <c r="C82" s="59"/>
      <c r="D82" s="60">
        <v>3237</v>
      </c>
      <c r="E82" s="62" t="s">
        <v>95</v>
      </c>
      <c r="F82" s="63"/>
      <c r="G82" s="64"/>
      <c r="H82" s="64">
        <v>8671.76</v>
      </c>
      <c r="I82" s="52"/>
    </row>
    <row r="83" spans="1:9" x14ac:dyDescent="0.25">
      <c r="A83" s="33"/>
      <c r="B83" s="58"/>
      <c r="C83" s="59"/>
      <c r="D83" s="60">
        <v>3239</v>
      </c>
      <c r="E83" s="62" t="s">
        <v>97</v>
      </c>
      <c r="F83" s="63"/>
      <c r="G83" s="64"/>
      <c r="H83" s="64">
        <v>2063.7600000000002</v>
      </c>
      <c r="I83" s="52"/>
    </row>
    <row r="84" spans="1:9" x14ac:dyDescent="0.25">
      <c r="A84" s="33"/>
      <c r="B84" s="58"/>
      <c r="C84" s="59"/>
      <c r="D84" s="60">
        <v>3292</v>
      </c>
      <c r="E84" s="62" t="s">
        <v>98</v>
      </c>
      <c r="F84" s="63"/>
      <c r="G84" s="64"/>
      <c r="H84" s="64">
        <v>0</v>
      </c>
      <c r="I84" s="52"/>
    </row>
    <row r="85" spans="1:9" x14ac:dyDescent="0.25">
      <c r="A85" s="33"/>
      <c r="B85" s="58"/>
      <c r="C85" s="59"/>
      <c r="D85" s="60">
        <v>3295</v>
      </c>
      <c r="E85" s="62" t="s">
        <v>100</v>
      </c>
      <c r="F85" s="63"/>
      <c r="G85" s="64"/>
      <c r="H85" s="64">
        <v>296.98</v>
      </c>
      <c r="I85" s="52"/>
    </row>
    <row r="86" spans="1:9" x14ac:dyDescent="0.25">
      <c r="A86" s="33"/>
      <c r="B86" s="58">
        <v>31</v>
      </c>
      <c r="C86" s="59"/>
      <c r="D86" s="60"/>
      <c r="E86" s="62" t="s">
        <v>69</v>
      </c>
      <c r="F86" s="63">
        <f>F87</f>
        <v>5825</v>
      </c>
      <c r="G86" s="63" t="e">
        <f t="shared" ref="G86:H86" si="8">G87</f>
        <v>#REF!</v>
      </c>
      <c r="H86" s="63">
        <f t="shared" si="8"/>
        <v>5660.41</v>
      </c>
      <c r="I86" s="52">
        <f t="shared" si="6"/>
        <v>97.174420600858369</v>
      </c>
    </row>
    <row r="87" spans="1:9" x14ac:dyDescent="0.25">
      <c r="A87" s="33"/>
      <c r="B87" s="58"/>
      <c r="C87" s="59">
        <v>32</v>
      </c>
      <c r="D87" s="60"/>
      <c r="E87" s="62" t="s">
        <v>82</v>
      </c>
      <c r="F87" s="63">
        <v>5825</v>
      </c>
      <c r="G87" s="63" t="e">
        <f>G88+G89+#REF!+G90+G91</f>
        <v>#REF!</v>
      </c>
      <c r="H87" s="63">
        <f>H88+H89+H90+H91</f>
        <v>5660.41</v>
      </c>
      <c r="I87" s="52">
        <f t="shared" si="6"/>
        <v>97.174420600858369</v>
      </c>
    </row>
    <row r="88" spans="1:9" x14ac:dyDescent="0.25">
      <c r="A88" s="33"/>
      <c r="B88" s="58"/>
      <c r="C88" s="59"/>
      <c r="D88" s="60">
        <v>3211</v>
      </c>
      <c r="E88" s="62" t="s">
        <v>83</v>
      </c>
      <c r="F88" s="63"/>
      <c r="G88" s="64"/>
      <c r="H88" s="64">
        <v>85</v>
      </c>
      <c r="I88" s="52"/>
    </row>
    <row r="89" spans="1:9" x14ac:dyDescent="0.25">
      <c r="A89" s="33"/>
      <c r="B89" s="58"/>
      <c r="C89" s="59"/>
      <c r="D89" s="60">
        <v>3237</v>
      </c>
      <c r="E89" s="62" t="s">
        <v>95</v>
      </c>
      <c r="F89" s="63"/>
      <c r="G89" s="64"/>
      <c r="H89" s="64">
        <v>2538.19</v>
      </c>
      <c r="I89" s="52"/>
    </row>
    <row r="90" spans="1:9" ht="28.5" x14ac:dyDescent="0.25">
      <c r="A90" s="33"/>
      <c r="B90" s="58"/>
      <c r="C90" s="59"/>
      <c r="D90" s="60">
        <v>3241</v>
      </c>
      <c r="E90" s="62" t="s">
        <v>111</v>
      </c>
      <c r="F90" s="63"/>
      <c r="G90" s="64"/>
      <c r="H90" s="64">
        <v>125</v>
      </c>
      <c r="I90" s="52"/>
    </row>
    <row r="91" spans="1:9" x14ac:dyDescent="0.25">
      <c r="A91" s="33"/>
      <c r="B91" s="58"/>
      <c r="C91" s="59"/>
      <c r="D91" s="60">
        <v>3293</v>
      </c>
      <c r="E91" s="62" t="s">
        <v>99</v>
      </c>
      <c r="F91" s="63"/>
      <c r="G91" s="64"/>
      <c r="H91" s="64">
        <v>2912.22</v>
      </c>
      <c r="I91" s="52"/>
    </row>
    <row r="92" spans="1:9" x14ac:dyDescent="0.25">
      <c r="A92" s="33"/>
      <c r="B92" s="58">
        <v>44</v>
      </c>
      <c r="C92" s="59"/>
      <c r="D92" s="60"/>
      <c r="E92" s="62" t="s">
        <v>70</v>
      </c>
      <c r="F92" s="63">
        <f>F93</f>
        <v>9000</v>
      </c>
      <c r="G92" s="63">
        <f t="shared" ref="G92" si="9">G93</f>
        <v>0</v>
      </c>
      <c r="H92" s="63">
        <f>H93</f>
        <v>5595.1100000000006</v>
      </c>
      <c r="I92" s="52">
        <f t="shared" si="6"/>
        <v>62.167888888888903</v>
      </c>
    </row>
    <row r="93" spans="1:9" x14ac:dyDescent="0.25">
      <c r="A93" s="33"/>
      <c r="B93" s="58"/>
      <c r="C93" s="59">
        <v>32</v>
      </c>
      <c r="D93" s="60"/>
      <c r="E93" s="62" t="s">
        <v>82</v>
      </c>
      <c r="F93" s="63">
        <v>9000</v>
      </c>
      <c r="G93" s="63">
        <f t="shared" ref="G93" si="10">G94+G95</f>
        <v>0</v>
      </c>
      <c r="H93" s="63">
        <f>H94+H95+H96</f>
        <v>5595.1100000000006</v>
      </c>
      <c r="I93" s="52">
        <f t="shared" si="6"/>
        <v>62.167888888888903</v>
      </c>
    </row>
    <row r="94" spans="1:9" x14ac:dyDescent="0.25">
      <c r="A94" s="33"/>
      <c r="B94" s="58"/>
      <c r="C94" s="59"/>
      <c r="D94" s="60">
        <v>3237</v>
      </c>
      <c r="E94" s="62" t="s">
        <v>95</v>
      </c>
      <c r="F94" s="63"/>
      <c r="G94" s="64"/>
      <c r="H94" s="64">
        <v>3834.51</v>
      </c>
      <c r="I94" s="52"/>
    </row>
    <row r="95" spans="1:9" x14ac:dyDescent="0.25">
      <c r="A95" s="33"/>
      <c r="B95" s="58"/>
      <c r="C95" s="59"/>
      <c r="D95" s="60">
        <v>3239</v>
      </c>
      <c r="E95" s="62" t="s">
        <v>97</v>
      </c>
      <c r="F95" s="63"/>
      <c r="G95" s="64"/>
      <c r="H95" s="64">
        <v>1610.6</v>
      </c>
      <c r="I95" s="52"/>
    </row>
    <row r="96" spans="1:9" x14ac:dyDescent="0.25">
      <c r="A96" s="33"/>
      <c r="B96" s="97"/>
      <c r="C96" s="98"/>
      <c r="D96" s="99">
        <v>3299</v>
      </c>
      <c r="E96" s="62" t="s">
        <v>117</v>
      </c>
      <c r="F96" s="63"/>
      <c r="G96" s="64"/>
      <c r="H96" s="64">
        <v>150</v>
      </c>
      <c r="I96" s="52"/>
    </row>
    <row r="97" spans="1:9" x14ac:dyDescent="0.25">
      <c r="A97" s="33"/>
      <c r="B97" s="58">
        <v>51</v>
      </c>
      <c r="C97" s="59"/>
      <c r="D97" s="60"/>
      <c r="E97" s="62" t="s">
        <v>71</v>
      </c>
      <c r="F97" s="63">
        <f>F98</f>
        <v>37000</v>
      </c>
      <c r="G97" s="64" t="e">
        <f>G98</f>
        <v>#REF!</v>
      </c>
      <c r="H97" s="64">
        <f>H98</f>
        <v>30943</v>
      </c>
      <c r="I97" s="52">
        <f t="shared" si="6"/>
        <v>83.629729729729732</v>
      </c>
    </row>
    <row r="98" spans="1:9" x14ac:dyDescent="0.25">
      <c r="A98" s="33"/>
      <c r="B98" s="58"/>
      <c r="C98" s="59">
        <v>32</v>
      </c>
      <c r="D98" s="60"/>
      <c r="E98" s="62" t="s">
        <v>82</v>
      </c>
      <c r="F98" s="63">
        <v>37000</v>
      </c>
      <c r="G98" s="63" t="e">
        <f>#REF!+#REF!+G99+G100+#REF!+#REF!+#REF!</f>
        <v>#REF!</v>
      </c>
      <c r="H98" s="63">
        <f>H99+H100</f>
        <v>30943</v>
      </c>
      <c r="I98" s="52">
        <f t="shared" si="6"/>
        <v>83.629729729729732</v>
      </c>
    </row>
    <row r="99" spans="1:9" x14ac:dyDescent="0.25">
      <c r="A99" s="33"/>
      <c r="B99" s="58"/>
      <c r="C99" s="59"/>
      <c r="D99" s="60">
        <v>3237</v>
      </c>
      <c r="E99" s="62" t="s">
        <v>95</v>
      </c>
      <c r="F99" s="63"/>
      <c r="G99" s="64"/>
      <c r="H99" s="64">
        <v>5000</v>
      </c>
      <c r="I99" s="52"/>
    </row>
    <row r="100" spans="1:9" x14ac:dyDescent="0.25">
      <c r="A100" s="33"/>
      <c r="B100" s="58"/>
      <c r="C100" s="59"/>
      <c r="D100" s="60">
        <v>3239</v>
      </c>
      <c r="E100" s="62" t="s">
        <v>97</v>
      </c>
      <c r="F100" s="63"/>
      <c r="G100" s="64"/>
      <c r="H100" s="64">
        <v>25943</v>
      </c>
      <c r="I100" s="52"/>
    </row>
    <row r="101" spans="1:9" ht="28.5" x14ac:dyDescent="0.25">
      <c r="A101" s="33"/>
      <c r="B101" s="97">
        <v>94</v>
      </c>
      <c r="C101" s="98"/>
      <c r="D101" s="99"/>
      <c r="E101" s="62" t="s">
        <v>209</v>
      </c>
      <c r="F101" s="63">
        <f>F102</f>
        <v>445</v>
      </c>
      <c r="G101" s="63"/>
      <c r="H101" s="63">
        <f>H102</f>
        <v>445</v>
      </c>
      <c r="I101" s="52"/>
    </row>
    <row r="102" spans="1:9" x14ac:dyDescent="0.25">
      <c r="A102" s="33"/>
      <c r="B102" s="97"/>
      <c r="C102" s="98">
        <v>32</v>
      </c>
      <c r="D102" s="99"/>
      <c r="E102" s="62" t="s">
        <v>82</v>
      </c>
      <c r="F102" s="63">
        <f>F103</f>
        <v>445</v>
      </c>
      <c r="G102" s="63"/>
      <c r="H102" s="63">
        <f>H103</f>
        <v>445</v>
      </c>
      <c r="I102" s="52"/>
    </row>
    <row r="103" spans="1:9" x14ac:dyDescent="0.25">
      <c r="A103" s="33"/>
      <c r="B103" s="97"/>
      <c r="C103" s="98"/>
      <c r="D103" s="99">
        <v>3239</v>
      </c>
      <c r="E103" s="62" t="s">
        <v>97</v>
      </c>
      <c r="F103" s="63">
        <v>445</v>
      </c>
      <c r="G103" s="63"/>
      <c r="H103" s="63">
        <v>445</v>
      </c>
      <c r="I103" s="52"/>
    </row>
    <row r="104" spans="1:9" x14ac:dyDescent="0.25">
      <c r="A104" s="33"/>
      <c r="B104" s="181">
        <v>15200216</v>
      </c>
      <c r="C104" s="182"/>
      <c r="D104" s="183"/>
      <c r="E104" s="50" t="s">
        <v>112</v>
      </c>
      <c r="F104" s="51">
        <f>F105+F115+F119+F125+F128+F135</f>
        <v>69246</v>
      </c>
      <c r="G104" s="51" t="e">
        <f>G105+G115+G119+G125+G128</f>
        <v>#REF!</v>
      </c>
      <c r="H104" s="51">
        <f>H105+H115+H119+H125+H128+H135</f>
        <v>69047.360000000001</v>
      </c>
      <c r="I104" s="52">
        <f t="shared" si="6"/>
        <v>99.713138665049257</v>
      </c>
    </row>
    <row r="105" spans="1:9" x14ac:dyDescent="0.25">
      <c r="A105" s="33"/>
      <c r="B105" s="184">
        <v>11</v>
      </c>
      <c r="C105" s="185"/>
      <c r="D105" s="186"/>
      <c r="E105" s="60" t="s">
        <v>68</v>
      </c>
      <c r="F105" s="55">
        <f>F106</f>
        <v>7730</v>
      </c>
      <c r="G105" s="57" t="e">
        <f>G106</f>
        <v>#REF!</v>
      </c>
      <c r="H105" s="57">
        <f>H106</f>
        <v>7545.8</v>
      </c>
      <c r="I105" s="52">
        <f t="shared" si="6"/>
        <v>97.617076326002589</v>
      </c>
    </row>
    <row r="106" spans="1:9" x14ac:dyDescent="0.25">
      <c r="A106" s="33"/>
      <c r="B106" s="58"/>
      <c r="C106" s="59">
        <v>32</v>
      </c>
      <c r="D106" s="60"/>
      <c r="E106" s="62" t="s">
        <v>82</v>
      </c>
      <c r="F106" s="63">
        <v>7730</v>
      </c>
      <c r="G106" s="63" t="e">
        <f>G107+#REF!+G109+G110+G112</f>
        <v>#REF!</v>
      </c>
      <c r="H106" s="63">
        <f>H107+H109+H110+H112+H108+H111+H113+H114</f>
        <v>7545.8</v>
      </c>
      <c r="I106" s="52">
        <f t="shared" si="6"/>
        <v>97.617076326002589</v>
      </c>
    </row>
    <row r="107" spans="1:9" ht="28.5" x14ac:dyDescent="0.25">
      <c r="A107" s="33"/>
      <c r="B107" s="58"/>
      <c r="C107" s="59"/>
      <c r="D107" s="60">
        <v>3212</v>
      </c>
      <c r="E107" s="62" t="s">
        <v>84</v>
      </c>
      <c r="F107" s="63"/>
      <c r="G107" s="64"/>
      <c r="H107" s="64">
        <v>218.45</v>
      </c>
      <c r="I107" s="52"/>
    </row>
    <row r="108" spans="1:9" x14ac:dyDescent="0.25">
      <c r="A108" s="33"/>
      <c r="B108" s="97"/>
      <c r="C108" s="98"/>
      <c r="D108" s="99">
        <v>3214</v>
      </c>
      <c r="E108" s="62" t="s">
        <v>212</v>
      </c>
      <c r="F108" s="63"/>
      <c r="G108" s="64"/>
      <c r="H108" s="64">
        <v>76</v>
      </c>
      <c r="I108" s="52"/>
    </row>
    <row r="109" spans="1:9" ht="28.5" x14ac:dyDescent="0.25">
      <c r="A109" s="33"/>
      <c r="B109" s="58"/>
      <c r="C109" s="59"/>
      <c r="D109" s="60">
        <v>3224</v>
      </c>
      <c r="E109" s="62" t="s">
        <v>88</v>
      </c>
      <c r="F109" s="63"/>
      <c r="G109" s="64"/>
      <c r="H109" s="64">
        <v>45</v>
      </c>
      <c r="I109" s="52"/>
    </row>
    <row r="110" spans="1:9" ht="28.5" x14ac:dyDescent="0.25">
      <c r="A110" s="33"/>
      <c r="B110" s="58"/>
      <c r="C110" s="59"/>
      <c r="D110" s="60">
        <v>3232</v>
      </c>
      <c r="E110" s="62" t="s">
        <v>91</v>
      </c>
      <c r="F110" s="63"/>
      <c r="G110" s="64"/>
      <c r="H110" s="64">
        <v>1673.38</v>
      </c>
      <c r="I110" s="52"/>
    </row>
    <row r="111" spans="1:9" x14ac:dyDescent="0.25">
      <c r="A111" s="33"/>
      <c r="B111" s="97"/>
      <c r="C111" s="98"/>
      <c r="D111" s="99">
        <v>3235</v>
      </c>
      <c r="E111" s="62" t="s">
        <v>93</v>
      </c>
      <c r="F111" s="63"/>
      <c r="G111" s="64"/>
      <c r="H111" s="64">
        <v>788.55</v>
      </c>
      <c r="I111" s="52"/>
    </row>
    <row r="112" spans="1:9" x14ac:dyDescent="0.25">
      <c r="A112" s="33"/>
      <c r="B112" s="58"/>
      <c r="C112" s="59"/>
      <c r="D112" s="60">
        <v>3237</v>
      </c>
      <c r="E112" s="62" t="s">
        <v>95</v>
      </c>
      <c r="F112" s="63"/>
      <c r="G112" s="64"/>
      <c r="H112" s="64">
        <v>984.42</v>
      </c>
      <c r="I112" s="52"/>
    </row>
    <row r="113" spans="1:9" x14ac:dyDescent="0.25">
      <c r="A113" s="33"/>
      <c r="B113" s="97"/>
      <c r="C113" s="98"/>
      <c r="D113" s="99">
        <v>3239</v>
      </c>
      <c r="E113" s="62" t="s">
        <v>97</v>
      </c>
      <c r="F113" s="63"/>
      <c r="G113" s="63"/>
      <c r="H113" s="63">
        <v>3600</v>
      </c>
      <c r="I113" s="52"/>
    </row>
    <row r="114" spans="1:9" ht="28.5" x14ac:dyDescent="0.25">
      <c r="A114" s="33"/>
      <c r="B114" s="97"/>
      <c r="C114" s="98"/>
      <c r="D114" s="99">
        <v>3241</v>
      </c>
      <c r="E114" s="62" t="s">
        <v>111</v>
      </c>
      <c r="F114" s="63"/>
      <c r="G114" s="63"/>
      <c r="H114" s="63">
        <v>160</v>
      </c>
      <c r="I114" s="52"/>
    </row>
    <row r="115" spans="1:9" x14ac:dyDescent="0.25">
      <c r="A115" s="33"/>
      <c r="B115" s="58">
        <v>31</v>
      </c>
      <c r="C115" s="59"/>
      <c r="D115" s="60"/>
      <c r="E115" s="62" t="s">
        <v>69</v>
      </c>
      <c r="F115" s="63">
        <f>F116</f>
        <v>516</v>
      </c>
      <c r="G115" s="63">
        <f t="shared" ref="G115" si="11">G116</f>
        <v>4343</v>
      </c>
      <c r="H115" s="63">
        <f>H116</f>
        <v>505.06</v>
      </c>
      <c r="I115" s="52">
        <f t="shared" si="6"/>
        <v>97.879844961240309</v>
      </c>
    </row>
    <row r="116" spans="1:9" x14ac:dyDescent="0.25">
      <c r="A116" s="33"/>
      <c r="B116" s="58"/>
      <c r="C116" s="59">
        <v>32</v>
      </c>
      <c r="D116" s="60"/>
      <c r="E116" s="62" t="s">
        <v>82</v>
      </c>
      <c r="F116" s="63">
        <v>516</v>
      </c>
      <c r="G116" s="64">
        <v>4343</v>
      </c>
      <c r="H116" s="64">
        <f>H117+H118</f>
        <v>505.06</v>
      </c>
      <c r="I116" s="52">
        <f t="shared" si="6"/>
        <v>97.879844961240309</v>
      </c>
    </row>
    <row r="117" spans="1:9" ht="28.5" x14ac:dyDescent="0.25">
      <c r="A117" s="33"/>
      <c r="B117" s="58"/>
      <c r="C117" s="59"/>
      <c r="D117" s="60">
        <v>3212</v>
      </c>
      <c r="E117" s="62" t="s">
        <v>84</v>
      </c>
      <c r="F117" s="63"/>
      <c r="G117" s="64"/>
      <c r="H117" s="64">
        <v>265.31</v>
      </c>
      <c r="I117" s="52"/>
    </row>
    <row r="118" spans="1:9" ht="28.5" x14ac:dyDescent="0.25">
      <c r="A118" s="33"/>
      <c r="B118" s="58"/>
      <c r="C118" s="59"/>
      <c r="D118" s="60">
        <v>3224</v>
      </c>
      <c r="E118" s="62" t="s">
        <v>88</v>
      </c>
      <c r="F118" s="63"/>
      <c r="G118" s="64"/>
      <c r="H118" s="64">
        <v>239.75</v>
      </c>
      <c r="I118" s="52"/>
    </row>
    <row r="119" spans="1:9" x14ac:dyDescent="0.25">
      <c r="A119" s="33"/>
      <c r="B119" s="58">
        <v>51</v>
      </c>
      <c r="C119" s="59"/>
      <c r="D119" s="60"/>
      <c r="E119" s="62" t="s">
        <v>71</v>
      </c>
      <c r="F119" s="63">
        <f>F120</f>
        <v>40000</v>
      </c>
      <c r="G119" s="64">
        <f>G120</f>
        <v>20473</v>
      </c>
      <c r="H119" s="64">
        <f>H120</f>
        <v>39996.5</v>
      </c>
      <c r="I119" s="52">
        <f t="shared" si="6"/>
        <v>99.991249999999994</v>
      </c>
    </row>
    <row r="120" spans="1:9" x14ac:dyDescent="0.25">
      <c r="A120" s="33"/>
      <c r="B120" s="58"/>
      <c r="C120" s="59">
        <v>32</v>
      </c>
      <c r="D120" s="60"/>
      <c r="E120" s="62" t="s">
        <v>82</v>
      </c>
      <c r="F120" s="63">
        <v>40000</v>
      </c>
      <c r="G120" s="64">
        <v>20473</v>
      </c>
      <c r="H120" s="64">
        <f>H121+H123+H124+H122</f>
        <v>39996.5</v>
      </c>
      <c r="I120" s="52">
        <f t="shared" si="6"/>
        <v>99.991249999999994</v>
      </c>
    </row>
    <row r="121" spans="1:9" ht="28.5" x14ac:dyDescent="0.25">
      <c r="A121" s="33"/>
      <c r="B121" s="58"/>
      <c r="C121" s="59"/>
      <c r="D121" s="60">
        <v>3232</v>
      </c>
      <c r="E121" s="62" t="s">
        <v>91</v>
      </c>
      <c r="F121" s="63"/>
      <c r="G121" s="64"/>
      <c r="H121" s="64">
        <v>18684.419999999998</v>
      </c>
      <c r="I121" s="52"/>
    </row>
    <row r="122" spans="1:9" x14ac:dyDescent="0.25">
      <c r="A122" s="33"/>
      <c r="B122" s="100"/>
      <c r="C122" s="101"/>
      <c r="D122" s="102">
        <v>3235</v>
      </c>
      <c r="E122" s="62" t="s">
        <v>93</v>
      </c>
      <c r="F122" s="63"/>
      <c r="G122" s="64"/>
      <c r="H122" s="64">
        <v>11.45</v>
      </c>
      <c r="I122" s="52"/>
    </row>
    <row r="123" spans="1:9" x14ac:dyDescent="0.25">
      <c r="A123" s="33"/>
      <c r="B123" s="58"/>
      <c r="C123" s="59"/>
      <c r="D123" s="60">
        <v>3237</v>
      </c>
      <c r="E123" s="62" t="s">
        <v>95</v>
      </c>
      <c r="F123" s="63"/>
      <c r="G123" s="64"/>
      <c r="H123" s="64">
        <v>19300.63</v>
      </c>
      <c r="I123" s="52"/>
    </row>
    <row r="124" spans="1:9" ht="28.5" x14ac:dyDescent="0.25">
      <c r="A124" s="33"/>
      <c r="B124" s="58"/>
      <c r="C124" s="59"/>
      <c r="D124" s="60">
        <v>3241</v>
      </c>
      <c r="E124" s="62" t="s">
        <v>111</v>
      </c>
      <c r="F124" s="63"/>
      <c r="G124" s="64"/>
      <c r="H124" s="64">
        <v>2000</v>
      </c>
      <c r="I124" s="52"/>
    </row>
    <row r="125" spans="1:9" x14ac:dyDescent="0.25">
      <c r="A125" s="33"/>
      <c r="B125" s="58">
        <v>52</v>
      </c>
      <c r="C125" s="59"/>
      <c r="D125" s="60"/>
      <c r="E125" s="62" t="s">
        <v>72</v>
      </c>
      <c r="F125" s="63">
        <f>F126</f>
        <v>0</v>
      </c>
      <c r="G125" s="64" t="e">
        <f>G126</f>
        <v>#REF!</v>
      </c>
      <c r="H125" s="64">
        <f>H126</f>
        <v>0</v>
      </c>
      <c r="I125" s="52"/>
    </row>
    <row r="126" spans="1:9" x14ac:dyDescent="0.25">
      <c r="A126" s="33"/>
      <c r="B126" s="58"/>
      <c r="C126" s="59">
        <v>32</v>
      </c>
      <c r="D126" s="60"/>
      <c r="E126" s="62" t="s">
        <v>82</v>
      </c>
      <c r="F126" s="63">
        <v>0</v>
      </c>
      <c r="G126" s="63" t="e">
        <f>G127+#REF!+#REF!+#REF!+#REF!+#REF!</f>
        <v>#REF!</v>
      </c>
      <c r="H126" s="63">
        <f>H127</f>
        <v>0</v>
      </c>
      <c r="I126" s="52"/>
    </row>
    <row r="127" spans="1:9" x14ac:dyDescent="0.25">
      <c r="A127" s="33"/>
      <c r="B127" s="58"/>
      <c r="C127" s="59"/>
      <c r="D127" s="60">
        <v>3235</v>
      </c>
      <c r="E127" s="62" t="s">
        <v>93</v>
      </c>
      <c r="F127" s="63"/>
      <c r="G127" s="64"/>
      <c r="H127" s="64">
        <v>0</v>
      </c>
      <c r="I127" s="52"/>
    </row>
    <row r="128" spans="1:9" x14ac:dyDescent="0.25">
      <c r="A128" s="33"/>
      <c r="B128" s="58">
        <v>53</v>
      </c>
      <c r="C128" s="59"/>
      <c r="D128" s="60"/>
      <c r="E128" s="62" t="s">
        <v>73</v>
      </c>
      <c r="F128" s="63">
        <f>F129</f>
        <v>20000</v>
      </c>
      <c r="G128" s="63" t="e">
        <f>G129+#REF!</f>
        <v>#REF!</v>
      </c>
      <c r="H128" s="63">
        <f>H129</f>
        <v>20000</v>
      </c>
      <c r="I128" s="52">
        <f t="shared" si="6"/>
        <v>100</v>
      </c>
    </row>
    <row r="129" spans="1:9" x14ac:dyDescent="0.25">
      <c r="A129" s="33"/>
      <c r="B129" s="58"/>
      <c r="C129" s="59">
        <v>32</v>
      </c>
      <c r="D129" s="60"/>
      <c r="E129" s="62" t="s">
        <v>82</v>
      </c>
      <c r="F129" s="63">
        <v>20000</v>
      </c>
      <c r="G129" s="63" t="e">
        <f>G130+G132+#REF!+G133+#REF!+G134+#REF!</f>
        <v>#REF!</v>
      </c>
      <c r="H129" s="63">
        <f>H130+H132+H133+H134+H131</f>
        <v>20000</v>
      </c>
      <c r="I129" s="52">
        <f t="shared" si="6"/>
        <v>100</v>
      </c>
    </row>
    <row r="130" spans="1:9" ht="28.5" x14ac:dyDescent="0.25">
      <c r="A130" s="33"/>
      <c r="B130" s="58"/>
      <c r="C130" s="59"/>
      <c r="D130" s="60">
        <v>3212</v>
      </c>
      <c r="E130" s="62" t="s">
        <v>84</v>
      </c>
      <c r="F130" s="63"/>
      <c r="G130" s="64"/>
      <c r="H130" s="64">
        <v>1509.1</v>
      </c>
      <c r="I130" s="52"/>
    </row>
    <row r="131" spans="1:9" x14ac:dyDescent="0.25">
      <c r="A131" s="33"/>
      <c r="B131" s="100"/>
      <c r="C131" s="101"/>
      <c r="D131" s="102">
        <v>3214</v>
      </c>
      <c r="E131" s="62" t="s">
        <v>212</v>
      </c>
      <c r="F131" s="63"/>
      <c r="G131" s="64"/>
      <c r="H131" s="64">
        <v>475</v>
      </c>
      <c r="I131" s="52"/>
    </row>
    <row r="132" spans="1:9" ht="28.5" x14ac:dyDescent="0.25">
      <c r="A132" s="33"/>
      <c r="B132" s="58"/>
      <c r="C132" s="59"/>
      <c r="D132" s="60">
        <v>3224</v>
      </c>
      <c r="E132" s="62" t="s">
        <v>88</v>
      </c>
      <c r="F132" s="63"/>
      <c r="G132" s="64"/>
      <c r="H132" s="64">
        <v>165.09</v>
      </c>
      <c r="I132" s="52"/>
    </row>
    <row r="133" spans="1:9" ht="28.5" x14ac:dyDescent="0.25">
      <c r="A133" s="33"/>
      <c r="B133" s="58"/>
      <c r="C133" s="59"/>
      <c r="D133" s="60">
        <v>3232</v>
      </c>
      <c r="E133" s="62" t="s">
        <v>91</v>
      </c>
      <c r="F133" s="63"/>
      <c r="G133" s="64"/>
      <c r="H133" s="64">
        <v>1750</v>
      </c>
      <c r="I133" s="52"/>
    </row>
    <row r="134" spans="1:9" x14ac:dyDescent="0.25">
      <c r="A134" s="33"/>
      <c r="B134" s="58"/>
      <c r="C134" s="59"/>
      <c r="D134" s="60">
        <v>3237</v>
      </c>
      <c r="E134" s="62" t="s">
        <v>95</v>
      </c>
      <c r="F134" s="63"/>
      <c r="G134" s="64"/>
      <c r="H134" s="64">
        <v>16100.81</v>
      </c>
      <c r="I134" s="52"/>
    </row>
    <row r="135" spans="1:9" ht="28.5" x14ac:dyDescent="0.25">
      <c r="A135" s="33"/>
      <c r="B135" s="97">
        <v>93</v>
      </c>
      <c r="C135" s="98"/>
      <c r="D135" s="99"/>
      <c r="E135" s="62" t="s">
        <v>210</v>
      </c>
      <c r="F135" s="63">
        <f>F136</f>
        <v>1000</v>
      </c>
      <c r="G135" s="64"/>
      <c r="H135" s="64">
        <f>H136</f>
        <v>1000</v>
      </c>
      <c r="I135" s="52"/>
    </row>
    <row r="136" spans="1:9" x14ac:dyDescent="0.25">
      <c r="A136" s="33"/>
      <c r="B136" s="97"/>
      <c r="C136" s="98">
        <v>32</v>
      </c>
      <c r="D136" s="99"/>
      <c r="E136" s="62" t="s">
        <v>82</v>
      </c>
      <c r="F136" s="63">
        <f>F137</f>
        <v>1000</v>
      </c>
      <c r="G136" s="64"/>
      <c r="H136" s="64">
        <f>H137</f>
        <v>1000</v>
      </c>
      <c r="I136" s="52"/>
    </row>
    <row r="137" spans="1:9" x14ac:dyDescent="0.25">
      <c r="A137" s="33"/>
      <c r="B137" s="97"/>
      <c r="C137" s="98"/>
      <c r="D137" s="99">
        <v>3239</v>
      </c>
      <c r="E137" s="62" t="s">
        <v>97</v>
      </c>
      <c r="F137" s="63">
        <v>1000</v>
      </c>
      <c r="G137" s="64"/>
      <c r="H137" s="64">
        <v>1000</v>
      </c>
      <c r="I137" s="52"/>
    </row>
    <row r="138" spans="1:9" x14ac:dyDescent="0.25">
      <c r="A138" s="33"/>
      <c r="B138" s="181">
        <v>15200217</v>
      </c>
      <c r="C138" s="182"/>
      <c r="D138" s="183"/>
      <c r="E138" s="50" t="s">
        <v>113</v>
      </c>
      <c r="F138" s="51">
        <f>F139+F143+F147+F151</f>
        <v>22367</v>
      </c>
      <c r="G138" s="53">
        <f>G139+G143+G147</f>
        <v>0</v>
      </c>
      <c r="H138" s="53">
        <f>H139+H143+H147+H151</f>
        <v>14724.51</v>
      </c>
      <c r="I138" s="52">
        <f t="shared" ref="I138:I159" si="12">H138/F138*100</f>
        <v>65.831403406804668</v>
      </c>
    </row>
    <row r="139" spans="1:9" x14ac:dyDescent="0.25">
      <c r="A139" s="33"/>
      <c r="B139" s="184">
        <v>11</v>
      </c>
      <c r="C139" s="185"/>
      <c r="D139" s="186"/>
      <c r="E139" s="60" t="s">
        <v>68</v>
      </c>
      <c r="F139" s="55">
        <f>F140</f>
        <v>2600</v>
      </c>
      <c r="G139" s="57">
        <f>G140</f>
        <v>0</v>
      </c>
      <c r="H139" s="57">
        <f>H140</f>
        <v>751.48</v>
      </c>
      <c r="I139" s="52">
        <f t="shared" si="12"/>
        <v>28.903076923076927</v>
      </c>
    </row>
    <row r="140" spans="1:9" x14ac:dyDescent="0.25">
      <c r="A140" s="33"/>
      <c r="B140" s="58"/>
      <c r="C140" s="59">
        <v>32</v>
      </c>
      <c r="D140" s="60"/>
      <c r="E140" s="62" t="s">
        <v>82</v>
      </c>
      <c r="F140" s="63">
        <v>2600</v>
      </c>
      <c r="G140" s="63">
        <f t="shared" ref="G140" si="13">G142</f>
        <v>0</v>
      </c>
      <c r="H140" s="63">
        <f>H141+H142</f>
        <v>751.48</v>
      </c>
      <c r="I140" s="52">
        <f t="shared" si="12"/>
        <v>28.903076923076927</v>
      </c>
    </row>
    <row r="141" spans="1:9" x14ac:dyDescent="0.25">
      <c r="A141" s="33"/>
      <c r="B141" s="58"/>
      <c r="C141" s="59"/>
      <c r="D141" s="60">
        <v>3237</v>
      </c>
      <c r="E141" s="62" t="s">
        <v>95</v>
      </c>
      <c r="F141" s="63"/>
      <c r="G141" s="63"/>
      <c r="H141" s="63">
        <v>751.48</v>
      </c>
      <c r="I141" s="52"/>
    </row>
    <row r="142" spans="1:9" x14ac:dyDescent="0.25">
      <c r="A142" s="33"/>
      <c r="B142" s="58"/>
      <c r="C142" s="59"/>
      <c r="D142" s="60">
        <v>3239</v>
      </c>
      <c r="E142" s="62" t="s">
        <v>97</v>
      </c>
      <c r="F142" s="63"/>
      <c r="G142" s="64"/>
      <c r="H142" s="64">
        <v>0</v>
      </c>
      <c r="I142" s="52"/>
    </row>
    <row r="143" spans="1:9" x14ac:dyDescent="0.25">
      <c r="A143" s="33"/>
      <c r="B143" s="58">
        <v>31</v>
      </c>
      <c r="C143" s="59"/>
      <c r="D143" s="60"/>
      <c r="E143" s="62" t="s">
        <v>69</v>
      </c>
      <c r="F143" s="63">
        <f>F144</f>
        <v>3659</v>
      </c>
      <c r="G143" s="64">
        <f>G144</f>
        <v>0</v>
      </c>
      <c r="H143" s="64">
        <f>H144</f>
        <v>2000</v>
      </c>
      <c r="I143" s="52">
        <f t="shared" si="12"/>
        <v>54.659743099207439</v>
      </c>
    </row>
    <row r="144" spans="1:9" x14ac:dyDescent="0.25">
      <c r="A144" s="33"/>
      <c r="B144" s="58"/>
      <c r="C144" s="59">
        <v>32</v>
      </c>
      <c r="D144" s="60"/>
      <c r="E144" s="62" t="s">
        <v>82</v>
      </c>
      <c r="F144" s="63">
        <v>3659</v>
      </c>
      <c r="G144" s="63">
        <f t="shared" ref="G144" si="14">G145</f>
        <v>0</v>
      </c>
      <c r="H144" s="63">
        <f>H145+H146</f>
        <v>2000</v>
      </c>
      <c r="I144" s="52">
        <f t="shared" si="12"/>
        <v>54.659743099207439</v>
      </c>
    </row>
    <row r="145" spans="1:9" x14ac:dyDescent="0.25">
      <c r="A145" s="33"/>
      <c r="B145" s="58"/>
      <c r="C145" s="59"/>
      <c r="D145" s="60">
        <v>3237</v>
      </c>
      <c r="E145" s="62" t="s">
        <v>95</v>
      </c>
      <c r="F145" s="63"/>
      <c r="G145" s="64"/>
      <c r="H145" s="64">
        <v>0</v>
      </c>
      <c r="I145" s="52"/>
    </row>
    <row r="146" spans="1:9" x14ac:dyDescent="0.25">
      <c r="A146" s="33"/>
      <c r="B146" s="58"/>
      <c r="C146" s="59"/>
      <c r="D146" s="60">
        <v>3239</v>
      </c>
      <c r="E146" s="62" t="s">
        <v>97</v>
      </c>
      <c r="F146" s="63"/>
      <c r="G146" s="64"/>
      <c r="H146" s="64">
        <v>2000</v>
      </c>
      <c r="I146" s="52"/>
    </row>
    <row r="147" spans="1:9" x14ac:dyDescent="0.25">
      <c r="A147" s="33"/>
      <c r="B147" s="58">
        <v>51</v>
      </c>
      <c r="C147" s="59"/>
      <c r="D147" s="60"/>
      <c r="E147" s="62" t="s">
        <v>71</v>
      </c>
      <c r="F147" s="63">
        <f>F148</f>
        <v>12000</v>
      </c>
      <c r="G147" s="64">
        <f>G148</f>
        <v>0</v>
      </c>
      <c r="H147" s="64">
        <f>H148</f>
        <v>7865.03</v>
      </c>
      <c r="I147" s="52">
        <f t="shared" si="12"/>
        <v>65.541916666666665</v>
      </c>
    </row>
    <row r="148" spans="1:9" x14ac:dyDescent="0.25">
      <c r="A148" s="33"/>
      <c r="B148" s="58"/>
      <c r="C148" s="59">
        <v>32</v>
      </c>
      <c r="D148" s="60"/>
      <c r="E148" s="62" t="s">
        <v>82</v>
      </c>
      <c r="F148" s="63">
        <v>12000</v>
      </c>
      <c r="G148" s="63">
        <f t="shared" ref="G148" si="15">G149</f>
        <v>0</v>
      </c>
      <c r="H148" s="63">
        <f>H149+H150</f>
        <v>7865.03</v>
      </c>
      <c r="I148" s="52">
        <f t="shared" si="12"/>
        <v>65.541916666666665</v>
      </c>
    </row>
    <row r="149" spans="1:9" x14ac:dyDescent="0.25">
      <c r="A149" s="33"/>
      <c r="B149" s="58"/>
      <c r="C149" s="59"/>
      <c r="D149" s="60">
        <v>3237</v>
      </c>
      <c r="E149" s="62" t="s">
        <v>95</v>
      </c>
      <c r="F149" s="63"/>
      <c r="G149" s="64"/>
      <c r="H149" s="64">
        <v>5003.78</v>
      </c>
      <c r="I149" s="52"/>
    </row>
    <row r="150" spans="1:9" x14ac:dyDescent="0.25">
      <c r="A150" s="33"/>
      <c r="B150" s="100"/>
      <c r="C150" s="101"/>
      <c r="D150" s="102">
        <v>3239</v>
      </c>
      <c r="E150" s="62" t="s">
        <v>97</v>
      </c>
      <c r="F150" s="63"/>
      <c r="G150" s="63"/>
      <c r="H150" s="63">
        <v>2861.25</v>
      </c>
      <c r="I150" s="52"/>
    </row>
    <row r="151" spans="1:9" ht="28.5" x14ac:dyDescent="0.25">
      <c r="A151" s="33"/>
      <c r="B151" s="97">
        <v>93</v>
      </c>
      <c r="C151" s="98"/>
      <c r="D151" s="99"/>
      <c r="E151" s="62" t="s">
        <v>210</v>
      </c>
      <c r="F151" s="63">
        <f>F152</f>
        <v>4108</v>
      </c>
      <c r="G151" s="63"/>
      <c r="H151" s="63">
        <f>H152</f>
        <v>4108</v>
      </c>
      <c r="I151" s="52"/>
    </row>
    <row r="152" spans="1:9" x14ac:dyDescent="0.25">
      <c r="A152" s="33"/>
      <c r="B152" s="97"/>
      <c r="C152" s="98">
        <v>32</v>
      </c>
      <c r="D152" s="99"/>
      <c r="E152" s="62" t="s">
        <v>82</v>
      </c>
      <c r="F152" s="63">
        <f>F153</f>
        <v>4108</v>
      </c>
      <c r="G152" s="63"/>
      <c r="H152" s="63">
        <f>H153</f>
        <v>4108</v>
      </c>
      <c r="I152" s="52"/>
    </row>
    <row r="153" spans="1:9" x14ac:dyDescent="0.25">
      <c r="A153" s="33"/>
      <c r="B153" s="97"/>
      <c r="C153" s="98"/>
      <c r="D153" s="99">
        <v>3239</v>
      </c>
      <c r="E153" s="62" t="s">
        <v>97</v>
      </c>
      <c r="F153" s="63">
        <v>4108</v>
      </c>
      <c r="G153" s="63"/>
      <c r="H153" s="63">
        <v>4108</v>
      </c>
      <c r="I153" s="52"/>
    </row>
    <row r="154" spans="1:9" ht="30" x14ac:dyDescent="0.25">
      <c r="B154" s="181">
        <v>15200221</v>
      </c>
      <c r="C154" s="182"/>
      <c r="D154" s="183"/>
      <c r="E154" s="50" t="s">
        <v>120</v>
      </c>
      <c r="F154" s="51">
        <f>F155+F158</f>
        <v>362000</v>
      </c>
      <c r="G154" s="51">
        <f t="shared" ref="G154" si="16">G158</f>
        <v>1576</v>
      </c>
      <c r="H154" s="51">
        <f>H158</f>
        <v>212826.86</v>
      </c>
      <c r="I154" s="52">
        <f t="shared" si="12"/>
        <v>58.791950276243085</v>
      </c>
    </row>
    <row r="155" spans="1:9" x14ac:dyDescent="0.25">
      <c r="B155" s="65">
        <v>11</v>
      </c>
      <c r="C155" s="66"/>
      <c r="D155" s="50"/>
      <c r="E155" s="60" t="s">
        <v>68</v>
      </c>
      <c r="F155" s="55">
        <f>F156</f>
        <v>10000</v>
      </c>
      <c r="G155" s="51"/>
      <c r="H155" s="55">
        <f>H156</f>
        <v>0</v>
      </c>
      <c r="I155" s="52"/>
    </row>
    <row r="156" spans="1:9" ht="28.5" x14ac:dyDescent="0.25">
      <c r="B156" s="58"/>
      <c r="C156" s="59">
        <v>45</v>
      </c>
      <c r="D156" s="60"/>
      <c r="E156" s="60" t="s">
        <v>108</v>
      </c>
      <c r="F156" s="55">
        <v>10000</v>
      </c>
      <c r="G156" s="51"/>
      <c r="H156" s="55">
        <f>H157</f>
        <v>0</v>
      </c>
      <c r="I156" s="52"/>
    </row>
    <row r="157" spans="1:9" ht="28.5" x14ac:dyDescent="0.25">
      <c r="B157" s="58"/>
      <c r="C157" s="59"/>
      <c r="D157" s="60">
        <v>4511</v>
      </c>
      <c r="E157" s="60" t="s">
        <v>119</v>
      </c>
      <c r="F157" s="51"/>
      <c r="G157" s="51"/>
      <c r="H157" s="55">
        <v>0</v>
      </c>
      <c r="I157" s="52"/>
    </row>
    <row r="158" spans="1:9" x14ac:dyDescent="0.25">
      <c r="B158" s="184">
        <v>56</v>
      </c>
      <c r="C158" s="185"/>
      <c r="D158" s="186"/>
      <c r="E158" s="60" t="s">
        <v>74</v>
      </c>
      <c r="F158" s="55">
        <f>F159+F162+F164</f>
        <v>352000</v>
      </c>
      <c r="G158" s="57">
        <v>1576</v>
      </c>
      <c r="H158" s="57">
        <f>H159+H162+H164</f>
        <v>212826.86</v>
      </c>
      <c r="I158" s="52">
        <f t="shared" si="12"/>
        <v>60.462176136363631</v>
      </c>
    </row>
    <row r="159" spans="1:9" x14ac:dyDescent="0.25">
      <c r="B159" s="58"/>
      <c r="C159" s="59">
        <v>31</v>
      </c>
      <c r="D159" s="60"/>
      <c r="E159" s="60" t="s">
        <v>77</v>
      </c>
      <c r="F159" s="55">
        <v>7000</v>
      </c>
      <c r="G159" s="57">
        <v>1576</v>
      </c>
      <c r="H159" s="57">
        <f>H160+H161</f>
        <v>4993.7999999999993</v>
      </c>
      <c r="I159" s="52">
        <f t="shared" si="12"/>
        <v>71.339999999999989</v>
      </c>
    </row>
    <row r="160" spans="1:9" x14ac:dyDescent="0.25">
      <c r="B160" s="58"/>
      <c r="C160" s="59"/>
      <c r="D160" s="60">
        <v>3111</v>
      </c>
      <c r="E160" s="60" t="s">
        <v>78</v>
      </c>
      <c r="F160" s="55"/>
      <c r="G160" s="57"/>
      <c r="H160" s="57">
        <v>4169.82</v>
      </c>
      <c r="I160" s="52"/>
    </row>
    <row r="161" spans="2:9" ht="28.5" x14ac:dyDescent="0.25">
      <c r="B161" s="58"/>
      <c r="C161" s="59"/>
      <c r="D161" s="60">
        <v>3132</v>
      </c>
      <c r="E161" s="60" t="s">
        <v>81</v>
      </c>
      <c r="F161" s="55"/>
      <c r="G161" s="55"/>
      <c r="H161" s="55">
        <v>823.98</v>
      </c>
      <c r="I161" s="52"/>
    </row>
    <row r="162" spans="2:9" x14ac:dyDescent="0.25">
      <c r="B162" s="58"/>
      <c r="C162" s="59">
        <v>32</v>
      </c>
      <c r="D162" s="60"/>
      <c r="E162" s="60" t="s">
        <v>82</v>
      </c>
      <c r="F162" s="55">
        <v>5000</v>
      </c>
      <c r="G162" s="55"/>
      <c r="H162" s="55">
        <f>H163</f>
        <v>3312.5</v>
      </c>
      <c r="I162" s="52"/>
    </row>
    <row r="163" spans="2:9" x14ac:dyDescent="0.25">
      <c r="B163" s="58"/>
      <c r="C163" s="59"/>
      <c r="D163" s="60">
        <v>3233</v>
      </c>
      <c r="E163" s="60" t="s">
        <v>116</v>
      </c>
      <c r="F163" s="55"/>
      <c r="G163" s="55"/>
      <c r="H163" s="55">
        <v>3312.5</v>
      </c>
      <c r="I163" s="52"/>
    </row>
    <row r="164" spans="2:9" ht="28.5" x14ac:dyDescent="0.25">
      <c r="B164" s="58"/>
      <c r="C164" s="59">
        <v>45</v>
      </c>
      <c r="D164" s="60"/>
      <c r="E164" s="60" t="s">
        <v>108</v>
      </c>
      <c r="F164" s="55">
        <v>340000</v>
      </c>
      <c r="G164" s="55"/>
      <c r="H164" s="55">
        <f>H165</f>
        <v>204520.56</v>
      </c>
      <c r="I164" s="52"/>
    </row>
    <row r="165" spans="2:9" ht="28.5" x14ac:dyDescent="0.25">
      <c r="B165" s="58"/>
      <c r="C165" s="59"/>
      <c r="D165" s="60">
        <v>4511</v>
      </c>
      <c r="E165" s="60" t="s">
        <v>119</v>
      </c>
      <c r="F165" s="55"/>
      <c r="G165" s="55"/>
      <c r="H165" s="55">
        <v>204520.56</v>
      </c>
      <c r="I165" s="52"/>
    </row>
    <row r="166" spans="2:9" x14ac:dyDescent="0.25">
      <c r="B166" s="181">
        <v>15200222</v>
      </c>
      <c r="C166" s="182"/>
      <c r="D166" s="183"/>
      <c r="E166" s="50" t="s">
        <v>203</v>
      </c>
      <c r="F166" s="51">
        <f>F167+F176+F179+F183</f>
        <v>93368</v>
      </c>
      <c r="G166" s="51" t="e">
        <f>G167+G176+#REF!+#REF!+G180</f>
        <v>#REF!</v>
      </c>
      <c r="H166" s="51">
        <f>H167+H176+H179+H183</f>
        <v>83835.89</v>
      </c>
      <c r="I166" s="52">
        <f t="shared" ref="I166:I180" si="17">H166/F166*100</f>
        <v>89.790816982263735</v>
      </c>
    </row>
    <row r="167" spans="2:9" x14ac:dyDescent="0.25">
      <c r="B167" s="184">
        <v>11</v>
      </c>
      <c r="C167" s="185"/>
      <c r="D167" s="186"/>
      <c r="E167" s="60" t="s">
        <v>68</v>
      </c>
      <c r="F167" s="55">
        <f>F168</f>
        <v>60368</v>
      </c>
      <c r="G167" s="57" t="e">
        <f>G168</f>
        <v>#REF!</v>
      </c>
      <c r="H167" s="57">
        <f>H168</f>
        <v>58296.69</v>
      </c>
      <c r="I167" s="52">
        <f t="shared" si="17"/>
        <v>96.568860985952824</v>
      </c>
    </row>
    <row r="168" spans="2:9" x14ac:dyDescent="0.25">
      <c r="B168" s="58"/>
      <c r="C168" s="59">
        <v>32</v>
      </c>
      <c r="D168" s="60"/>
      <c r="E168" s="62" t="s">
        <v>82</v>
      </c>
      <c r="F168" s="63">
        <v>60368</v>
      </c>
      <c r="G168" s="63" t="e">
        <f>G170+#REF!+#REF!</f>
        <v>#REF!</v>
      </c>
      <c r="H168" s="63">
        <f>H170+H171+H172+H173+H174+H175+H169</f>
        <v>58296.69</v>
      </c>
      <c r="I168" s="52">
        <f t="shared" si="17"/>
        <v>96.568860985952824</v>
      </c>
    </row>
    <row r="169" spans="2:9" x14ac:dyDescent="0.25">
      <c r="B169" s="100"/>
      <c r="C169" s="101"/>
      <c r="D169" s="102">
        <v>3225</v>
      </c>
      <c r="E169" s="62" t="s">
        <v>89</v>
      </c>
      <c r="F169" s="63"/>
      <c r="G169" s="63"/>
      <c r="H169" s="63">
        <v>1494</v>
      </c>
      <c r="I169" s="52"/>
    </row>
    <row r="170" spans="2:9" x14ac:dyDescent="0.25">
      <c r="B170" s="58"/>
      <c r="C170" s="59"/>
      <c r="D170" s="60">
        <v>3231</v>
      </c>
      <c r="E170" s="62" t="s">
        <v>90</v>
      </c>
      <c r="F170" s="63"/>
      <c r="G170" s="64"/>
      <c r="H170" s="64">
        <v>1250</v>
      </c>
      <c r="I170" s="52"/>
    </row>
    <row r="171" spans="2:9" x14ac:dyDescent="0.25">
      <c r="B171" s="58"/>
      <c r="C171" s="59"/>
      <c r="D171" s="60">
        <v>3237</v>
      </c>
      <c r="E171" s="62" t="s">
        <v>95</v>
      </c>
      <c r="F171" s="63"/>
      <c r="G171" s="63"/>
      <c r="H171" s="63">
        <v>7252.55</v>
      </c>
      <c r="I171" s="52"/>
    </row>
    <row r="172" spans="2:9" x14ac:dyDescent="0.25">
      <c r="B172" s="58"/>
      <c r="C172" s="59"/>
      <c r="D172" s="60">
        <v>3239</v>
      </c>
      <c r="E172" s="62" t="s">
        <v>97</v>
      </c>
      <c r="F172" s="63"/>
      <c r="G172" s="63"/>
      <c r="H172" s="63">
        <v>45982.64</v>
      </c>
      <c r="I172" s="52"/>
    </row>
    <row r="173" spans="2:9" ht="28.5" x14ac:dyDescent="0.25">
      <c r="B173" s="58"/>
      <c r="C173" s="59"/>
      <c r="D173" s="60">
        <v>3241</v>
      </c>
      <c r="E173" s="62" t="s">
        <v>111</v>
      </c>
      <c r="F173" s="63"/>
      <c r="G173" s="63"/>
      <c r="H173" s="63">
        <v>880</v>
      </c>
      <c r="I173" s="52"/>
    </row>
    <row r="174" spans="2:9" x14ac:dyDescent="0.25">
      <c r="B174" s="58"/>
      <c r="C174" s="59"/>
      <c r="D174" s="60">
        <v>3292</v>
      </c>
      <c r="E174" s="62" t="s">
        <v>98</v>
      </c>
      <c r="F174" s="63"/>
      <c r="G174" s="63"/>
      <c r="H174" s="63">
        <v>100</v>
      </c>
      <c r="I174" s="52"/>
    </row>
    <row r="175" spans="2:9" x14ac:dyDescent="0.25">
      <c r="B175" s="100"/>
      <c r="C175" s="101"/>
      <c r="D175" s="102">
        <v>3295</v>
      </c>
      <c r="E175" s="62" t="s">
        <v>100</v>
      </c>
      <c r="F175" s="63"/>
      <c r="G175" s="63"/>
      <c r="H175" s="63">
        <v>1337.5</v>
      </c>
      <c r="I175" s="52"/>
    </row>
    <row r="176" spans="2:9" x14ac:dyDescent="0.25">
      <c r="B176" s="58">
        <v>31</v>
      </c>
      <c r="C176" s="59"/>
      <c r="D176" s="60"/>
      <c r="E176" s="62" t="s">
        <v>69</v>
      </c>
      <c r="F176" s="63">
        <f>F177</f>
        <v>12000</v>
      </c>
      <c r="G176" s="63" t="e">
        <f t="shared" ref="G176" si="18">G177</f>
        <v>#REF!</v>
      </c>
      <c r="H176" s="63">
        <f>H177</f>
        <v>5539.2</v>
      </c>
      <c r="I176" s="52">
        <f t="shared" si="17"/>
        <v>46.160000000000004</v>
      </c>
    </row>
    <row r="177" spans="2:9" x14ac:dyDescent="0.25">
      <c r="B177" s="58"/>
      <c r="C177" s="59">
        <v>32</v>
      </c>
      <c r="D177" s="60"/>
      <c r="E177" s="62" t="s">
        <v>82</v>
      </c>
      <c r="F177" s="63">
        <v>12000</v>
      </c>
      <c r="G177" s="63" t="e">
        <f>#REF!+#REF!+#REF!+G178+#REF!</f>
        <v>#REF!</v>
      </c>
      <c r="H177" s="63">
        <f>H178</f>
        <v>5539.2</v>
      </c>
      <c r="I177" s="52">
        <f t="shared" si="17"/>
        <v>46.160000000000004</v>
      </c>
    </row>
    <row r="178" spans="2:9" x14ac:dyDescent="0.25">
      <c r="B178" s="58"/>
      <c r="C178" s="59"/>
      <c r="D178" s="60">
        <v>3293</v>
      </c>
      <c r="E178" s="62" t="s">
        <v>99</v>
      </c>
      <c r="F178" s="63"/>
      <c r="G178" s="64"/>
      <c r="H178" s="64">
        <v>5539.2</v>
      </c>
      <c r="I178" s="52"/>
    </row>
    <row r="179" spans="2:9" x14ac:dyDescent="0.25">
      <c r="B179" s="58">
        <v>51</v>
      </c>
      <c r="C179" s="59"/>
      <c r="D179" s="60"/>
      <c r="E179" s="62" t="s">
        <v>71</v>
      </c>
      <c r="F179" s="63">
        <f>F180</f>
        <v>20000</v>
      </c>
      <c r="G179" s="64" t="e">
        <f>G180</f>
        <v>#REF!</v>
      </c>
      <c r="H179" s="64">
        <f>H180</f>
        <v>20000</v>
      </c>
      <c r="I179" s="52">
        <f t="shared" si="17"/>
        <v>100</v>
      </c>
    </row>
    <row r="180" spans="2:9" x14ac:dyDescent="0.25">
      <c r="B180" s="58"/>
      <c r="C180" s="59">
        <v>32</v>
      </c>
      <c r="D180" s="60"/>
      <c r="E180" s="62" t="s">
        <v>82</v>
      </c>
      <c r="F180" s="63">
        <v>20000</v>
      </c>
      <c r="G180" s="63" t="e">
        <f>#REF!+G181+G182+#REF!+#REF!+#REF!+#REF!</f>
        <v>#REF!</v>
      </c>
      <c r="H180" s="63">
        <f>H181+H182</f>
        <v>20000</v>
      </c>
      <c r="I180" s="52">
        <f t="shared" si="17"/>
        <v>100</v>
      </c>
    </row>
    <row r="181" spans="2:9" x14ac:dyDescent="0.25">
      <c r="B181" s="58"/>
      <c r="C181" s="59"/>
      <c r="D181" s="60">
        <v>3237</v>
      </c>
      <c r="E181" s="62" t="s">
        <v>95</v>
      </c>
      <c r="F181" s="63"/>
      <c r="G181" s="64"/>
      <c r="H181" s="64">
        <v>1466.54</v>
      </c>
      <c r="I181" s="52"/>
    </row>
    <row r="182" spans="2:9" x14ac:dyDescent="0.25">
      <c r="B182" s="58"/>
      <c r="C182" s="59"/>
      <c r="D182" s="60">
        <v>3239</v>
      </c>
      <c r="E182" s="62" t="s">
        <v>97</v>
      </c>
      <c r="F182" s="63"/>
      <c r="G182" s="64"/>
      <c r="H182" s="64">
        <v>18533.46</v>
      </c>
      <c r="I182" s="52"/>
    </row>
    <row r="183" spans="2:9" x14ac:dyDescent="0.25">
      <c r="B183" s="97">
        <v>61</v>
      </c>
      <c r="C183" s="98"/>
      <c r="D183" s="99"/>
      <c r="E183" s="62" t="s">
        <v>211</v>
      </c>
      <c r="F183" s="63">
        <f>F184</f>
        <v>1000</v>
      </c>
      <c r="G183" s="63"/>
      <c r="H183" s="63">
        <f>H184</f>
        <v>0</v>
      </c>
      <c r="I183" s="52"/>
    </row>
    <row r="184" spans="2:9" x14ac:dyDescent="0.25">
      <c r="B184" s="97"/>
      <c r="C184" s="98">
        <v>32</v>
      </c>
      <c r="D184" s="99"/>
      <c r="E184" s="62" t="s">
        <v>82</v>
      </c>
      <c r="F184" s="63">
        <f>F185</f>
        <v>1000</v>
      </c>
      <c r="G184" s="63"/>
      <c r="H184" s="63">
        <f>H185</f>
        <v>0</v>
      </c>
      <c r="I184" s="52"/>
    </row>
    <row r="185" spans="2:9" x14ac:dyDescent="0.25">
      <c r="B185" s="97"/>
      <c r="C185" s="98"/>
      <c r="D185" s="99">
        <v>3293</v>
      </c>
      <c r="E185" s="62" t="s">
        <v>99</v>
      </c>
      <c r="F185" s="63">
        <v>1000</v>
      </c>
      <c r="G185" s="63"/>
      <c r="H185" s="63">
        <v>0</v>
      </c>
      <c r="I185" s="52"/>
    </row>
    <row r="186" spans="2:9" ht="30" x14ac:dyDescent="0.25">
      <c r="B186" s="181">
        <v>15200223</v>
      </c>
      <c r="C186" s="182"/>
      <c r="D186" s="183"/>
      <c r="E186" s="50" t="s">
        <v>204</v>
      </c>
      <c r="F186" s="51">
        <f>F187</f>
        <v>438</v>
      </c>
      <c r="G186" s="51">
        <f t="shared" ref="G186:H186" si="19">G187</f>
        <v>1576</v>
      </c>
      <c r="H186" s="51">
        <f t="shared" si="19"/>
        <v>437.23</v>
      </c>
      <c r="I186" s="52">
        <f>H186/F186*100</f>
        <v>99.824200913242009</v>
      </c>
    </row>
    <row r="187" spans="2:9" x14ac:dyDescent="0.25">
      <c r="B187" s="184">
        <v>56</v>
      </c>
      <c r="C187" s="185"/>
      <c r="D187" s="186"/>
      <c r="E187" s="60" t="s">
        <v>74</v>
      </c>
      <c r="F187" s="55">
        <f>F188</f>
        <v>438</v>
      </c>
      <c r="G187" s="57">
        <v>1576</v>
      </c>
      <c r="H187" s="57">
        <f>H188</f>
        <v>437.23</v>
      </c>
      <c r="I187" s="52">
        <f>H187/F187*100</f>
        <v>99.824200913242009</v>
      </c>
    </row>
    <row r="188" spans="2:9" x14ac:dyDescent="0.25">
      <c r="B188" s="58"/>
      <c r="C188" s="59">
        <v>32</v>
      </c>
      <c r="D188" s="60"/>
      <c r="E188" s="60" t="s">
        <v>82</v>
      </c>
      <c r="F188" s="55">
        <v>438</v>
      </c>
      <c r="G188" s="57">
        <v>1576</v>
      </c>
      <c r="H188" s="57">
        <f>H189</f>
        <v>437.23</v>
      </c>
      <c r="I188" s="52">
        <f>H188/F188*100</f>
        <v>99.824200913242009</v>
      </c>
    </row>
    <row r="189" spans="2:9" x14ac:dyDescent="0.25">
      <c r="B189" s="58"/>
      <c r="C189" s="59"/>
      <c r="D189" s="60">
        <v>3211</v>
      </c>
      <c r="E189" s="60" t="s">
        <v>83</v>
      </c>
      <c r="F189" s="55"/>
      <c r="G189" s="57"/>
      <c r="H189" s="57">
        <v>437.23</v>
      </c>
      <c r="I189" s="52"/>
    </row>
  </sheetData>
  <mergeCells count="27">
    <mergeCell ref="B53:D53"/>
    <mergeCell ref="B54:D54"/>
    <mergeCell ref="B71:D71"/>
    <mergeCell ref="B75:D75"/>
    <mergeCell ref="B158:D158"/>
    <mergeCell ref="B139:D139"/>
    <mergeCell ref="B20:D20"/>
    <mergeCell ref="B21:D21"/>
    <mergeCell ref="B9:D9"/>
    <mergeCell ref="B10:D10"/>
    <mergeCell ref="B52:D52"/>
    <mergeCell ref="B2:I2"/>
    <mergeCell ref="B4:I4"/>
    <mergeCell ref="B6:E6"/>
    <mergeCell ref="B7:E7"/>
    <mergeCell ref="B8:D8"/>
    <mergeCell ref="B186:D186"/>
    <mergeCell ref="B187:D187"/>
    <mergeCell ref="B72:D72"/>
    <mergeCell ref="B154:D154"/>
    <mergeCell ref="B78:D78"/>
    <mergeCell ref="B79:D79"/>
    <mergeCell ref="B104:D104"/>
    <mergeCell ref="B105:D105"/>
    <mergeCell ref="B138:D138"/>
    <mergeCell ref="B166:D166"/>
    <mergeCell ref="B167:D167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Karađole</cp:lastModifiedBy>
  <cp:lastPrinted>2026-03-16T11:51:05Z</cp:lastPrinted>
  <dcterms:created xsi:type="dcterms:W3CDTF">2022-08-12T12:51:27Z</dcterms:created>
  <dcterms:modified xsi:type="dcterms:W3CDTF">2026-03-26T08:06:04Z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