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6J23I0FF\"/>
    </mc:Choice>
  </mc:AlternateContent>
  <xr:revisionPtr revIDLastSave="0" documentId="13_ncr:1_{648FB45C-A6F8-44BC-A378-54854297D678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K23" i="1"/>
  <c r="H114" i="3" l="1"/>
  <c r="I114" i="3"/>
  <c r="J22" i="3" l="1"/>
  <c r="F26" i="8" l="1"/>
  <c r="E6" i="8"/>
  <c r="L113" i="3" l="1"/>
  <c r="K113" i="3"/>
  <c r="J112" i="3"/>
  <c r="J114" i="3" s="1"/>
  <c r="I112" i="3"/>
  <c r="H112" i="3"/>
  <c r="G112" i="3"/>
  <c r="G114" i="3" s="1"/>
  <c r="L44" i="3"/>
  <c r="K44" i="3"/>
  <c r="J43" i="3"/>
  <c r="I43" i="3"/>
  <c r="H43" i="3"/>
  <c r="G43" i="3"/>
  <c r="D30" i="8"/>
  <c r="H31" i="8"/>
  <c r="H32" i="8"/>
  <c r="H33" i="8"/>
  <c r="G31" i="8"/>
  <c r="G32" i="8"/>
  <c r="G33" i="8"/>
  <c r="F30" i="8"/>
  <c r="C30" i="8"/>
  <c r="G30" i="8" l="1"/>
  <c r="L112" i="3"/>
  <c r="L114" i="3" s="1"/>
  <c r="H30" i="8"/>
  <c r="K112" i="3"/>
  <c r="K114" i="3" s="1"/>
  <c r="K43" i="3"/>
  <c r="L43" i="3"/>
  <c r="J91" i="3" l="1"/>
  <c r="G91" i="3"/>
  <c r="J53" i="3"/>
  <c r="J61" i="3"/>
  <c r="J65" i="3"/>
  <c r="J70" i="3"/>
  <c r="J81" i="3"/>
  <c r="G70" i="3"/>
  <c r="H89" i="3"/>
  <c r="H51" i="3"/>
  <c r="J19" i="3"/>
  <c r="J28" i="3"/>
  <c r="J16" i="3"/>
  <c r="F13" i="8"/>
  <c r="D13" i="8"/>
  <c r="H147" i="7"/>
  <c r="H103" i="7"/>
  <c r="H80" i="7"/>
  <c r="H79" i="7" s="1"/>
  <c r="H54" i="7"/>
  <c r="H178" i="7"/>
  <c r="I178" i="7" s="1"/>
  <c r="I71" i="7"/>
  <c r="I73" i="7"/>
  <c r="I81" i="7"/>
  <c r="I101" i="7"/>
  <c r="I111" i="7"/>
  <c r="I137" i="7"/>
  <c r="I138" i="7"/>
  <c r="I150" i="7"/>
  <c r="I152" i="7"/>
  <c r="I157" i="7"/>
  <c r="I179" i="7"/>
  <c r="I172" i="7"/>
  <c r="I173" i="7"/>
  <c r="H171" i="7"/>
  <c r="H170" i="7" s="1"/>
  <c r="H160" i="7"/>
  <c r="H149" i="7"/>
  <c r="H148" i="7" s="1"/>
  <c r="H126" i="7"/>
  <c r="I133" i="7"/>
  <c r="I132" i="7"/>
  <c r="I131" i="7"/>
  <c r="I130" i="7"/>
  <c r="I129" i="7"/>
  <c r="I128" i="7"/>
  <c r="H122" i="7"/>
  <c r="H121" i="7" s="1"/>
  <c r="H115" i="7"/>
  <c r="H114" i="7" s="1"/>
  <c r="I118" i="7"/>
  <c r="H109" i="7"/>
  <c r="H100" i="7"/>
  <c r="H99" i="7" s="1"/>
  <c r="H17" i="7" s="1"/>
  <c r="H72" i="7"/>
  <c r="I72" i="7" s="1"/>
  <c r="H70" i="7"/>
  <c r="I70" i="7" s="1"/>
  <c r="I59" i="7"/>
  <c r="F148" i="7"/>
  <c r="F177" i="7"/>
  <c r="F18" i="7" s="1"/>
  <c r="H175" i="7"/>
  <c r="F170" i="7"/>
  <c r="H154" i="7"/>
  <c r="F153" i="7"/>
  <c r="F15" i="7" s="1"/>
  <c r="F99" i="7"/>
  <c r="F17" i="7" s="1"/>
  <c r="F69" i="7"/>
  <c r="F16" i="7" s="1"/>
  <c r="G81" i="3"/>
  <c r="H50" i="3" l="1"/>
  <c r="I170" i="7"/>
  <c r="I17" i="7"/>
  <c r="I99" i="7"/>
  <c r="I148" i="7"/>
  <c r="I171" i="7"/>
  <c r="H177" i="7"/>
  <c r="H18" i="7" s="1"/>
  <c r="I18" i="7" s="1"/>
  <c r="I177" i="7"/>
  <c r="I100" i="7"/>
  <c r="I149" i="7"/>
  <c r="H69" i="7"/>
  <c r="F147" i="7"/>
  <c r="D26" i="8"/>
  <c r="C26" i="8"/>
  <c r="C13" i="8"/>
  <c r="H16" i="7" l="1"/>
  <c r="I69" i="7"/>
  <c r="H12" i="1" l="1"/>
  <c r="K101" i="3"/>
  <c r="J100" i="3"/>
  <c r="L101" i="3"/>
  <c r="J56" i="3"/>
  <c r="G98" i="3"/>
  <c r="G100" i="3"/>
  <c r="J13" i="3"/>
  <c r="J12" i="3" s="1"/>
  <c r="J27" i="3"/>
  <c r="G28" i="3"/>
  <c r="G27" i="3" s="1"/>
  <c r="G97" i="3" l="1"/>
  <c r="F24" i="8"/>
  <c r="F22" i="8"/>
  <c r="D22" i="8"/>
  <c r="D24" i="8"/>
  <c r="H174" i="7"/>
  <c r="H165" i="7"/>
  <c r="H164" i="7" s="1"/>
  <c r="I160" i="7"/>
  <c r="I163" i="7"/>
  <c r="I162" i="7"/>
  <c r="I161" i="7"/>
  <c r="H151" i="7"/>
  <c r="I151" i="7" s="1"/>
  <c r="H156" i="7"/>
  <c r="I143" i="7"/>
  <c r="H136" i="7"/>
  <c r="H135" i="7" s="1"/>
  <c r="I90" i="7"/>
  <c r="I89" i="7"/>
  <c r="I84" i="7"/>
  <c r="H76" i="7"/>
  <c r="H64" i="7"/>
  <c r="H53" i="7" s="1"/>
  <c r="I67" i="7"/>
  <c r="I60" i="7"/>
  <c r="F174" i="7"/>
  <c r="F164" i="7"/>
  <c r="F159" i="7"/>
  <c r="I176" i="7"/>
  <c r="G175" i="7"/>
  <c r="G174" i="7" s="1"/>
  <c r="I169" i="7"/>
  <c r="I168" i="7"/>
  <c r="I167" i="7"/>
  <c r="I166" i="7"/>
  <c r="G165" i="7"/>
  <c r="G164" i="7" s="1"/>
  <c r="G160" i="7"/>
  <c r="G159" i="7" s="1"/>
  <c r="F140" i="7"/>
  <c r="F144" i="7"/>
  <c r="F135" i="7"/>
  <c r="F114" i="7"/>
  <c r="F125" i="7"/>
  <c r="F14" i="7" s="1"/>
  <c r="F121" i="7"/>
  <c r="F108" i="7"/>
  <c r="F79" i="7"/>
  <c r="F86" i="7"/>
  <c r="F95" i="7"/>
  <c r="F12" i="7" s="1"/>
  <c r="F102" i="7"/>
  <c r="F75" i="7"/>
  <c r="F74" i="7" s="1"/>
  <c r="F53" i="7"/>
  <c r="F52" i="7" s="1"/>
  <c r="F21" i="7"/>
  <c r="H153" i="7" l="1"/>
  <c r="H15" i="7" s="1"/>
  <c r="I156" i="7"/>
  <c r="F13" i="7"/>
  <c r="F11" i="7"/>
  <c r="F20" i="7"/>
  <c r="F10" i="7"/>
  <c r="F158" i="7"/>
  <c r="F107" i="7"/>
  <c r="F78" i="7"/>
  <c r="I165" i="7"/>
  <c r="I175" i="7"/>
  <c r="G158" i="7"/>
  <c r="I174" i="7"/>
  <c r="H159" i="7"/>
  <c r="H158" i="7" s="1"/>
  <c r="I164" i="7"/>
  <c r="F134" i="7"/>
  <c r="G38" i="8"/>
  <c r="G37" i="8" s="1"/>
  <c r="F38" i="8"/>
  <c r="F37" i="8" s="1"/>
  <c r="D38" i="8"/>
  <c r="D37" i="8" s="1"/>
  <c r="G106" i="3"/>
  <c r="G105" i="3" s="1"/>
  <c r="H106" i="3"/>
  <c r="H105" i="3" s="1"/>
  <c r="J106" i="3"/>
  <c r="J105" i="3" s="1"/>
  <c r="K21" i="1"/>
  <c r="K24" i="1"/>
  <c r="F9" i="7" l="1"/>
  <c r="F8" i="7" s="1"/>
  <c r="F51" i="7"/>
  <c r="I158" i="7"/>
  <c r="I159" i="7"/>
  <c r="L21" i="1"/>
  <c r="L24" i="1"/>
  <c r="L20" i="1"/>
  <c r="K20" i="1"/>
  <c r="L10" i="1"/>
  <c r="L11" i="1"/>
  <c r="L13" i="1"/>
  <c r="L14" i="1"/>
  <c r="K10" i="1"/>
  <c r="K11" i="1"/>
  <c r="K13" i="1"/>
  <c r="K14" i="1"/>
  <c r="J22" i="1" l="1"/>
  <c r="H22" i="1"/>
  <c r="J12" i="1"/>
  <c r="J9" i="1"/>
  <c r="H9" i="1"/>
  <c r="H15" i="1" s="1"/>
  <c r="H11" i="3"/>
  <c r="H45" i="3" s="1"/>
  <c r="J15" i="1" l="1"/>
  <c r="L9" i="1"/>
  <c r="K22" i="1"/>
  <c r="L22" i="1"/>
  <c r="L12" i="1"/>
  <c r="G35" i="3"/>
  <c r="G34" i="3" s="1"/>
  <c r="L15" i="1" l="1"/>
  <c r="J35" i="3"/>
  <c r="J34" i="3" s="1"/>
  <c r="H35" i="3"/>
  <c r="H34" i="3" s="1"/>
  <c r="L25" i="1" l="1"/>
  <c r="L14" i="3"/>
  <c r="L15" i="3"/>
  <c r="L17" i="3"/>
  <c r="L18" i="3"/>
  <c r="L20" i="3"/>
  <c r="L23" i="3"/>
  <c r="L24" i="3"/>
  <c r="L26" i="3"/>
  <c r="L29" i="3"/>
  <c r="L30" i="3"/>
  <c r="K14" i="3"/>
  <c r="K15" i="3"/>
  <c r="K17" i="3"/>
  <c r="K18" i="3"/>
  <c r="K20" i="3"/>
  <c r="K23" i="3"/>
  <c r="K24" i="3"/>
  <c r="K26" i="3"/>
  <c r="K29" i="3"/>
  <c r="K30" i="3"/>
  <c r="H10" i="3"/>
  <c r="J25" i="3"/>
  <c r="J21" i="3" s="1"/>
  <c r="J11" i="3" s="1"/>
  <c r="J45" i="3" s="1"/>
  <c r="L22" i="3"/>
  <c r="L19" i="3"/>
  <c r="L16" i="3"/>
  <c r="G13" i="3"/>
  <c r="G16" i="3"/>
  <c r="G19" i="3"/>
  <c r="G22" i="3"/>
  <c r="G25" i="3"/>
  <c r="L45" i="3" l="1"/>
  <c r="L25" i="3"/>
  <c r="K28" i="3"/>
  <c r="L12" i="3"/>
  <c r="K25" i="3"/>
  <c r="G12" i="3"/>
  <c r="K22" i="3"/>
  <c r="L13" i="3"/>
  <c r="G21" i="3"/>
  <c r="K16" i="3"/>
  <c r="K19" i="3"/>
  <c r="L28" i="3"/>
  <c r="K13" i="3"/>
  <c r="G9" i="1"/>
  <c r="G12" i="1"/>
  <c r="K12" i="1" s="1"/>
  <c r="L54" i="3"/>
  <c r="L55" i="3"/>
  <c r="L57" i="3"/>
  <c r="L59" i="3"/>
  <c r="L62" i="3"/>
  <c r="L63" i="3"/>
  <c r="L64" i="3"/>
  <c r="L66" i="3"/>
  <c r="L67" i="3"/>
  <c r="L68" i="3"/>
  <c r="L69" i="3"/>
  <c r="L71" i="3"/>
  <c r="L72" i="3"/>
  <c r="L73" i="3"/>
  <c r="L74" i="3"/>
  <c r="L75" i="3"/>
  <c r="L76" i="3"/>
  <c r="L77" i="3"/>
  <c r="L78" i="3"/>
  <c r="L80" i="3"/>
  <c r="L82" i="3"/>
  <c r="L83" i="3"/>
  <c r="L84" i="3"/>
  <c r="L85" i="3"/>
  <c r="L88" i="3"/>
  <c r="L92" i="3"/>
  <c r="L93" i="3"/>
  <c r="L94" i="3"/>
  <c r="L96" i="3"/>
  <c r="L99" i="3"/>
  <c r="L100" i="3"/>
  <c r="K54" i="3"/>
  <c r="K55" i="3"/>
  <c r="K57" i="3"/>
  <c r="K59" i="3"/>
  <c r="K62" i="3"/>
  <c r="K63" i="3"/>
  <c r="K64" i="3"/>
  <c r="K66" i="3"/>
  <c r="K67" i="3"/>
  <c r="K68" i="3"/>
  <c r="K69" i="3"/>
  <c r="K71" i="3"/>
  <c r="K72" i="3"/>
  <c r="K73" i="3"/>
  <c r="K74" i="3"/>
  <c r="K75" i="3"/>
  <c r="K76" i="3"/>
  <c r="K77" i="3"/>
  <c r="K78" i="3"/>
  <c r="K80" i="3"/>
  <c r="K82" i="3"/>
  <c r="K83" i="3"/>
  <c r="K84" i="3"/>
  <c r="K85" i="3"/>
  <c r="K88" i="3"/>
  <c r="K92" i="3"/>
  <c r="K93" i="3"/>
  <c r="K94" i="3"/>
  <c r="K96" i="3"/>
  <c r="K99" i="3"/>
  <c r="K100" i="3"/>
  <c r="L56" i="3"/>
  <c r="J58" i="3"/>
  <c r="J52" i="3" s="1"/>
  <c r="L70" i="3"/>
  <c r="J79" i="3"/>
  <c r="J60" i="3" s="1"/>
  <c r="J87" i="3"/>
  <c r="J95" i="3"/>
  <c r="L95" i="3" s="1"/>
  <c r="J98" i="3"/>
  <c r="L98" i="3" s="1"/>
  <c r="G95" i="3"/>
  <c r="G90" i="3" s="1"/>
  <c r="G89" i="3" s="1"/>
  <c r="G53" i="3"/>
  <c r="G56" i="3"/>
  <c r="G58" i="3"/>
  <c r="G61" i="3"/>
  <c r="G65" i="3"/>
  <c r="G79" i="3"/>
  <c r="G87" i="3"/>
  <c r="G86" i="3" s="1"/>
  <c r="K9" i="1" l="1"/>
  <c r="G15" i="1"/>
  <c r="L87" i="3"/>
  <c r="J86" i="3"/>
  <c r="J51" i="3" s="1"/>
  <c r="L91" i="3"/>
  <c r="J90" i="3"/>
  <c r="L90" i="3" s="1"/>
  <c r="L11" i="3"/>
  <c r="K12" i="3"/>
  <c r="G11" i="3"/>
  <c r="K21" i="3"/>
  <c r="L21" i="3"/>
  <c r="L27" i="3"/>
  <c r="K27" i="3"/>
  <c r="K79" i="3"/>
  <c r="K58" i="3"/>
  <c r="K65" i="3"/>
  <c r="K53" i="3"/>
  <c r="K95" i="3"/>
  <c r="K61" i="3"/>
  <c r="L60" i="3"/>
  <c r="K87" i="3"/>
  <c r="K70" i="3"/>
  <c r="K56" i="3"/>
  <c r="J97" i="3"/>
  <c r="K98" i="3"/>
  <c r="K91" i="3"/>
  <c r="L79" i="3"/>
  <c r="L65" i="3"/>
  <c r="L58" i="3"/>
  <c r="K81" i="3"/>
  <c r="L61" i="3"/>
  <c r="L53" i="3"/>
  <c r="L81" i="3"/>
  <c r="G60" i="3"/>
  <c r="G52" i="3"/>
  <c r="K15" i="1" l="1"/>
  <c r="G25" i="1"/>
  <c r="K25" i="1" s="1"/>
  <c r="G10" i="3"/>
  <c r="G45" i="3"/>
  <c r="K45" i="3" s="1"/>
  <c r="K90" i="3"/>
  <c r="J10" i="3"/>
  <c r="K11" i="3"/>
  <c r="K60" i="3"/>
  <c r="K97" i="3"/>
  <c r="L97" i="3"/>
  <c r="K86" i="3"/>
  <c r="L86" i="3"/>
  <c r="L52" i="3"/>
  <c r="K52" i="3"/>
  <c r="J89" i="3"/>
  <c r="G51" i="3"/>
  <c r="K10" i="3" l="1"/>
  <c r="J50" i="3"/>
  <c r="G50" i="3"/>
  <c r="L10" i="3"/>
  <c r="L51" i="3"/>
  <c r="K51" i="3"/>
  <c r="K89" i="3"/>
  <c r="L89" i="3"/>
  <c r="H8" i="11"/>
  <c r="G8" i="11"/>
  <c r="G8" i="8"/>
  <c r="G10" i="8"/>
  <c r="G12" i="8"/>
  <c r="G14" i="8"/>
  <c r="G15" i="8"/>
  <c r="G16" i="8"/>
  <c r="G18" i="8"/>
  <c r="G21" i="8"/>
  <c r="G23" i="8"/>
  <c r="G25" i="8"/>
  <c r="G27" i="8"/>
  <c r="G28" i="8"/>
  <c r="G29" i="8"/>
  <c r="H8" i="8"/>
  <c r="H10" i="8"/>
  <c r="H12" i="8"/>
  <c r="H14" i="8"/>
  <c r="H15" i="8"/>
  <c r="H16" i="8"/>
  <c r="H18" i="8"/>
  <c r="H21" i="8"/>
  <c r="H23" i="8"/>
  <c r="H25" i="8"/>
  <c r="H27" i="8"/>
  <c r="H28" i="8"/>
  <c r="H29" i="8"/>
  <c r="F20" i="8"/>
  <c r="F19" i="8" s="1"/>
  <c r="F7" i="8"/>
  <c r="F9" i="8"/>
  <c r="F11" i="8"/>
  <c r="D20" i="8"/>
  <c r="D19" i="8" s="1"/>
  <c r="H24" i="8"/>
  <c r="D17" i="8"/>
  <c r="D11" i="8"/>
  <c r="D9" i="8"/>
  <c r="D7" i="8"/>
  <c r="D6" i="8" s="1"/>
  <c r="C20" i="8"/>
  <c r="C22" i="8"/>
  <c r="C24" i="8"/>
  <c r="C7" i="8"/>
  <c r="C9" i="8"/>
  <c r="C11" i="8"/>
  <c r="C17" i="8"/>
  <c r="F7" i="11"/>
  <c r="F6" i="11" s="1"/>
  <c r="D7" i="11"/>
  <c r="H7" i="11" s="1"/>
  <c r="C7" i="11"/>
  <c r="H7" i="9"/>
  <c r="I7" i="9"/>
  <c r="J7" i="9"/>
  <c r="H8" i="9"/>
  <c r="I8" i="9"/>
  <c r="J8" i="9"/>
  <c r="G7" i="9"/>
  <c r="G8" i="9"/>
  <c r="I10" i="9"/>
  <c r="J10" i="9"/>
  <c r="I11" i="9"/>
  <c r="J11" i="9"/>
  <c r="H10" i="9"/>
  <c r="H11" i="9"/>
  <c r="G11" i="9"/>
  <c r="G10" i="9" s="1"/>
  <c r="G8" i="10"/>
  <c r="H8" i="10" s="1"/>
  <c r="G11" i="10"/>
  <c r="H10" i="10"/>
  <c r="H11" i="10"/>
  <c r="E7" i="10"/>
  <c r="E6" i="10" s="1"/>
  <c r="F7" i="10"/>
  <c r="E10" i="10"/>
  <c r="E9" i="10" s="1"/>
  <c r="F10" i="10"/>
  <c r="F9" i="10" s="1"/>
  <c r="D7" i="10"/>
  <c r="D6" i="10" s="1"/>
  <c r="D9" i="10"/>
  <c r="D10" i="10"/>
  <c r="C7" i="10"/>
  <c r="C6" i="10" s="1"/>
  <c r="C10" i="10"/>
  <c r="C9" i="10" s="1"/>
  <c r="F6" i="8" l="1"/>
  <c r="C19" i="8"/>
  <c r="H11" i="8"/>
  <c r="H13" i="8"/>
  <c r="G7" i="11"/>
  <c r="D6" i="11"/>
  <c r="H6" i="11" s="1"/>
  <c r="C6" i="11"/>
  <c r="G6" i="11" s="1"/>
  <c r="G11" i="8"/>
  <c r="H17" i="8"/>
  <c r="H7" i="8"/>
  <c r="H22" i="8"/>
  <c r="C6" i="8"/>
  <c r="G7" i="8"/>
  <c r="G13" i="8"/>
  <c r="H26" i="8"/>
  <c r="G22" i="8"/>
  <c r="H9" i="8"/>
  <c r="G24" i="8"/>
  <c r="G26" i="8"/>
  <c r="G17" i="8"/>
  <c r="G20" i="8"/>
  <c r="G9" i="8"/>
  <c r="H20" i="8"/>
  <c r="L50" i="3"/>
  <c r="K50" i="3"/>
  <c r="G7" i="10"/>
  <c r="H7" i="10" s="1"/>
  <c r="G9" i="10"/>
  <c r="H9" i="10" s="1"/>
  <c r="G10" i="10"/>
  <c r="F6" i="10"/>
  <c r="G6" i="10" s="1"/>
  <c r="H6" i="8" l="1"/>
  <c r="G6" i="8"/>
  <c r="G19" i="8"/>
  <c r="H19" i="8"/>
  <c r="G126" i="7"/>
  <c r="G125" i="7" s="1"/>
  <c r="G114" i="7"/>
  <c r="I155" i="7"/>
  <c r="I139" i="7"/>
  <c r="I142" i="7"/>
  <c r="I146" i="7"/>
  <c r="I123" i="7"/>
  <c r="I124" i="7"/>
  <c r="I127" i="7"/>
  <c r="I116" i="7"/>
  <c r="I117" i="7"/>
  <c r="I119" i="7"/>
  <c r="I120" i="7"/>
  <c r="I110" i="7"/>
  <c r="I112" i="7"/>
  <c r="I113" i="7"/>
  <c r="I94" i="7"/>
  <c r="I97" i="7"/>
  <c r="I98" i="7"/>
  <c r="I104" i="7"/>
  <c r="I105" i="7"/>
  <c r="I106" i="7"/>
  <c r="I82" i="7"/>
  <c r="I83" i="7"/>
  <c r="I85" i="7"/>
  <c r="I88" i="7"/>
  <c r="I91" i="7"/>
  <c r="I92" i="7"/>
  <c r="I93" i="7"/>
  <c r="I77" i="7"/>
  <c r="I65" i="7"/>
  <c r="I66" i="7"/>
  <c r="I68" i="7"/>
  <c r="I48" i="7"/>
  <c r="I50" i="7"/>
  <c r="I55" i="7"/>
  <c r="I56" i="7"/>
  <c r="I57" i="7"/>
  <c r="I58" i="7"/>
  <c r="I61" i="7"/>
  <c r="I62" i="7"/>
  <c r="I63" i="7"/>
  <c r="I26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15" i="7"/>
  <c r="I23" i="7"/>
  <c r="I24" i="7"/>
  <c r="I25" i="7"/>
  <c r="G76" i="7"/>
  <c r="G75" i="7" s="1"/>
  <c r="G74" i="7" s="1"/>
  <c r="H75" i="7"/>
  <c r="H74" i="7" s="1"/>
  <c r="G80" i="7"/>
  <c r="G79" i="7" s="1"/>
  <c r="G87" i="7"/>
  <c r="G86" i="7" s="1"/>
  <c r="H87" i="7"/>
  <c r="H86" i="7" s="1"/>
  <c r="G96" i="7"/>
  <c r="G95" i="7" s="1"/>
  <c r="H96" i="7"/>
  <c r="H95" i="7" s="1"/>
  <c r="H12" i="7" s="1"/>
  <c r="G147" i="7"/>
  <c r="G109" i="7"/>
  <c r="G108" i="7" s="1"/>
  <c r="H108" i="7"/>
  <c r="G103" i="7"/>
  <c r="G102" i="7" s="1"/>
  <c r="H102" i="7"/>
  <c r="G64" i="7"/>
  <c r="I64" i="7"/>
  <c r="G27" i="7"/>
  <c r="H27" i="7"/>
  <c r="G47" i="7"/>
  <c r="H47" i="7"/>
  <c r="G145" i="7"/>
  <c r="G144" i="7" s="1"/>
  <c r="H145" i="7"/>
  <c r="G141" i="7"/>
  <c r="G140" i="7" s="1"/>
  <c r="H141" i="7"/>
  <c r="H140" i="7" s="1"/>
  <c r="G136" i="7"/>
  <c r="G135" i="7" s="1"/>
  <c r="F19" i="7"/>
  <c r="L8" i="9"/>
  <c r="L9" i="9"/>
  <c r="L10" i="9"/>
  <c r="L11" i="9"/>
  <c r="L12" i="9"/>
  <c r="K8" i="9"/>
  <c r="K9" i="9"/>
  <c r="K10" i="9"/>
  <c r="K11" i="9"/>
  <c r="K12" i="9"/>
  <c r="L7" i="9"/>
  <c r="K7" i="9"/>
  <c r="H6" i="10"/>
  <c r="G121" i="7"/>
  <c r="G53" i="7"/>
  <c r="H49" i="7"/>
  <c r="H22" i="7"/>
  <c r="H11" i="7" l="1"/>
  <c r="H21" i="7"/>
  <c r="H78" i="7"/>
  <c r="G11" i="7"/>
  <c r="G78" i="7"/>
  <c r="I12" i="7"/>
  <c r="I49" i="7"/>
  <c r="I80" i="7"/>
  <c r="I102" i="7"/>
  <c r="G13" i="7"/>
  <c r="I27" i="7"/>
  <c r="I22" i="7"/>
  <c r="I87" i="7"/>
  <c r="I154" i="7"/>
  <c r="I145" i="7"/>
  <c r="I95" i="7"/>
  <c r="I147" i="7"/>
  <c r="G21" i="7"/>
  <c r="G20" i="7" s="1"/>
  <c r="I54" i="7"/>
  <c r="I140" i="7"/>
  <c r="I47" i="7"/>
  <c r="I108" i="7"/>
  <c r="I76" i="7"/>
  <c r="I75" i="7"/>
  <c r="I135" i="7"/>
  <c r="I136" i="7"/>
  <c r="I114" i="7"/>
  <c r="I86" i="7"/>
  <c r="I103" i="7"/>
  <c r="I96" i="7"/>
  <c r="I109" i="7"/>
  <c r="I122" i="7"/>
  <c r="I141" i="7"/>
  <c r="I115" i="7"/>
  <c r="I126" i="7"/>
  <c r="G107" i="7"/>
  <c r="G52" i="7"/>
  <c r="H144" i="7"/>
  <c r="I144" i="7" s="1"/>
  <c r="G134" i="7"/>
  <c r="I121" i="7"/>
  <c r="H52" i="7"/>
  <c r="H125" i="7"/>
  <c r="I125" i="7" l="1"/>
  <c r="H14" i="7"/>
  <c r="I14" i="7" s="1"/>
  <c r="H13" i="7"/>
  <c r="I13" i="7" s="1"/>
  <c r="H20" i="7"/>
  <c r="H10" i="7"/>
  <c r="H107" i="7"/>
  <c r="I21" i="7"/>
  <c r="I11" i="7"/>
  <c r="I53" i="7"/>
  <c r="I74" i="7"/>
  <c r="I78" i="7"/>
  <c r="I79" i="7"/>
  <c r="I153" i="7"/>
  <c r="I16" i="7"/>
  <c r="H134" i="7"/>
  <c r="I134" i="7" s="1"/>
  <c r="G51" i="7"/>
  <c r="G19" i="7" s="1"/>
  <c r="I52" i="7"/>
  <c r="H9" i="7" l="1"/>
  <c r="H8" i="7" s="1"/>
  <c r="I8" i="7" s="1"/>
  <c r="H51" i="7"/>
  <c r="H19" i="7" s="1"/>
  <c r="I10" i="7"/>
  <c r="I20" i="7"/>
  <c r="I107" i="7"/>
  <c r="I9" i="7" l="1"/>
  <c r="I51" i="7"/>
  <c r="I19" i="7"/>
</calcChain>
</file>

<file path=xl/sharedStrings.xml><?xml version="1.0" encoding="utf-8"?>
<sst xmlns="http://schemas.openxmlformats.org/spreadsheetml/2006/main" count="449" uniqueCount="229">
  <si>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</si>
  <si>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</si>
  <si>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</si>
  <si>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</si>
  <si>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</si>
  <si>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</si>
  <si>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</si>
  <si>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</si>
  <si>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</si>
  <si>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</si>
  <si>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</si>
  <si>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</si>
  <si>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</si>
  <si>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</si>
  <si>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</si>
  <si>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</si>
  <si>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</si>
  <si>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6=5/2*100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</si>
  <si>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</si>
  <si>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</si>
  <si>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</si>
  <si>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</si>
  <si>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</si>
  <si>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</si>
  <si>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</si>
  <si>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</si>
  <si>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</si>
  <si>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</si>
  <si>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</si>
  <si>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</si>
  <si>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</si>
  <si>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</si>
  <si>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</si>
  <si>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</si>
  <si>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</si>
  <si>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Otplata glavnice primljenih kredita i zajmova od međunarodnih organizacija, institucija i tijela EU te inozemnih vlada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</si>
  <si>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</si>
  <si>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</si>
  <si>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</si>
  <si>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</si>
  <si>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</si>
  <si>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</si>
  <si>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</si>
  <si>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</si>
  <si>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</si>
  <si>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</si>
  <si>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</si>
  <si>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</si>
  <si>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</si>
  <si>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</si>
  <si>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</si>
  <si>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</si>
  <si>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</si>
  <si>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</si>
  <si>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</si>
  <si>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</si>
  <si>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</si>
  <si>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TEKUĆI PLAN N.*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</si>
  <si>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</si>
  <si>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</si>
  <si>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</si>
  <si>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</si>
  <si>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OSTVARENJE/IZVRŠENJE 
2023. </t>
  </si>
  <si>
    <t xml:space="preserve">OSTVARENJE/IZVRŠENJE 
2024. </t>
  </si>
  <si>
    <t xml:space="preserve"> REBALANS 2024.</t>
  </si>
  <si>
    <t>IZVORNI PLAN/REBALANS 2023.</t>
  </si>
  <si>
    <t>MUZEJ GRADA ŠIBENIKA</t>
  </si>
  <si>
    <t>OPĆI PRIHODI I PRIMICI</t>
  </si>
  <si>
    <t>VLASTITI PRIHODI</t>
  </si>
  <si>
    <t>POMOĆI IZ DRŽAVNOG PRORAČUNA</t>
  </si>
  <si>
    <t>OSTALE POMOĆI</t>
  </si>
  <si>
    <t>MUZEJSKA DJELATNOST</t>
  </si>
  <si>
    <t>REDOVNA DJELATNOST MUZEJA</t>
  </si>
  <si>
    <t>RASHODI ZA ZAPOSLENE</t>
  </si>
  <si>
    <t>PLAĆE ZA REDOVAN RAD</t>
  </si>
  <si>
    <t>PLAĆE ZA PREKOVREMENI RAD</t>
  </si>
  <si>
    <t>OSTALI RASHODI ZA ZAPOSLENE</t>
  </si>
  <si>
    <t>DOPRINOSI ZA OBVEZNO ZDRAVSTVENO OSIGURANJE</t>
  </si>
  <si>
    <t>MATERIJALNI RASHODI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</si>
  <si>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</si>
  <si>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</si>
  <si>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</si>
  <si>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</si>
  <si>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</si>
  <si>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</si>
  <si>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</si>
  <si>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</si>
  <si>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</si>
  <si>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</si>
  <si>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</si>
  <si>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</si>
  <si>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</si>
  <si>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</si>
  <si>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</si>
  <si>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</si>
  <si>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</si>
  <si>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PRISTOJBE I NAKNADE</t>
  </si>
  <si>
    <t>FINANCIJSKI RASHODI</t>
  </si>
  <si>
    <t>ZATEZNE KAMATE</t>
  </si>
  <si>
    <t>RASHODI ZA NABAVU PROIZVEDENE DUGOTRAJNE IMOVINE</t>
  </si>
  <si>
    <t>UREDSKA OPREMA I NAMJEŠTAJ</t>
  </si>
  <si>
    <t>ZAŠTITA KULTURNO POVIJESNE BAŠTINE</t>
  </si>
  <si>
    <t>MUZEJSKI IZLOŠCI I PREDMETI PRIRODNOH RIJETKOSTI</t>
  </si>
  <si>
    <t>STALNI POSTAV MUZEJA</t>
  </si>
  <si>
    <t>RASHODI ZA DODATNA ULAGANJA NA NEFINANCIJSKOJ IMOVINI</t>
  </si>
  <si>
    <t>DODATNA ULAGANJA NA POSTROJENJIMA I OPREMI</t>
  </si>
  <si>
    <t>MUZEJSKO-GALERIJSKA DJELATNOST</t>
  </si>
  <si>
    <t>NAKNADE TROŠKOVA OSOBAMA IZVAN RADNOG ODNOSA</t>
  </si>
  <si>
    <t>ARHEOLOŠKI LOKALITETI</t>
  </si>
  <si>
    <t>MUZEJSKO IZDAVAŠTVO</t>
  </si>
  <si>
    <t>5=3/2*100</t>
  </si>
  <si>
    <t>7=5/3*100</t>
  </si>
  <si>
    <t>USLUGE PROMIDŽBE I INFORMIRANJA</t>
  </si>
  <si>
    <t>OSTALI NESPOMENUTI RASHODI POSLOVANJA</t>
  </si>
  <si>
    <t>INSTRUMENTI, UREĐAJI I STROJEVI</t>
  </si>
  <si>
    <t>DODATNA ULAGANJA NA GRAĐEVINSKIM OBJEKTIMA</t>
  </si>
  <si>
    <t>ENERGETSKA OBNOVA MUZEJA GRADA ŠIBENIKA</t>
  </si>
  <si>
    <t>Otplata glavnice primljenih zajmova od ostalih tuzemnih financijskih institucija izvan javnog sektora</t>
  </si>
  <si>
    <t>08 Rekreacija, kultura i religija</t>
  </si>
  <si>
    <t>082 Službe kulture</t>
  </si>
  <si>
    <t>4 Prihodi za posebne namjene</t>
  </si>
  <si>
    <t>5 Pomoći</t>
  </si>
  <si>
    <t>6 Donacije</t>
  </si>
  <si>
    <t>61 Donacije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</si>
  <si>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</si>
  <si>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</si>
  <si>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</si>
  <si>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</si>
  <si>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iz državnog proračuna temeljem prijenosa EU sredstava</t>
  </si>
  <si>
    <t>Prihodi od upravnih i administrativnih pristojbi, pristojbi po posebnim propisima i naknada</t>
  </si>
  <si>
    <t>Ostali nespomenuti prihodi po posebnim propisima</t>
  </si>
  <si>
    <t>Prihodi od pruženih usluga</t>
  </si>
  <si>
    <t>Donacije od pravnih i fizičkih osoba izvan općeg proračuna i povrat donacija po protestiranim jamstvima</t>
  </si>
  <si>
    <t>Prihodi iz nadležnog proračuna i od HZZO-a temeljem ugovornih obveza</t>
  </si>
  <si>
    <t xml:space="preserve"> 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</si>
  <si>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</si>
  <si>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</si>
  <si>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</si>
  <si>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</si>
  <si>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</si>
  <si>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</si>
  <si>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</si>
  <si>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</si>
  <si>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</si>
  <si>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</si>
  <si>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</si>
  <si>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</si>
  <si>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</si>
  <si>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</si>
  <si>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</si>
  <si>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</si>
  <si>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</si>
  <si>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</si>
  <si>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</si>
  <si>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</si>
  <si>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</si>
  <si>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</si>
  <si>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</si>
  <si>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</si>
  <si>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</si>
  <si>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</si>
  <si>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</si>
  <si>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Pristojbe i naknade</t>
  </si>
  <si>
    <t>Financijski rashodi</t>
  </si>
  <si>
    <t>Ostali financijski rashodi</t>
  </si>
  <si>
    <t>Zatezne kamate</t>
  </si>
  <si>
    <t>Rashodi za nabavu proizvedene dugotrajne imovine</t>
  </si>
  <si>
    <t>Postrojenja i oprema</t>
  </si>
  <si>
    <t>Uredska oprema i namještaj</t>
  </si>
  <si>
    <t>Uređaji, strojevi i oprema za ostale namjene</t>
  </si>
  <si>
    <t>Knjige, umjetnička djela i ostale izložbene vrijednosti</t>
  </si>
  <si>
    <t>Muzejski izlošci i predmeti prirodnih rijetkosti</t>
  </si>
  <si>
    <t>Rashodi za dodatna ulaganja na nefinancijskoj imovini</t>
  </si>
  <si>
    <t xml:space="preserve">Dodatna ulaganja na postrojenjima i opremi </t>
  </si>
  <si>
    <t>Instrumenti, uređaji i strojevi</t>
  </si>
  <si>
    <t>Dodatna ulaganja na građevinskim objektima</t>
  </si>
  <si>
    <t>Vlastiti izvori</t>
  </si>
  <si>
    <t>Višak prihoda poslovanja</t>
  </si>
  <si>
    <t>Prihodi za posebne namjene-višak</t>
  </si>
  <si>
    <t>Vlastiti prihodi-višak</t>
  </si>
  <si>
    <t>MANJAK POKRIVEN TEKUĆIM PRIHODIMA</t>
  </si>
  <si>
    <t>Manjak poslovanja</t>
  </si>
  <si>
    <t>Opći prihodi i primici</t>
  </si>
  <si>
    <t>Kapitalne pomoći iz državnog proračuna temeljem prijenosa EU sredstava</t>
  </si>
  <si>
    <t>VIŠAK ISKORIŠTEN ZA POKRIĆE RASHODA</t>
  </si>
  <si>
    <t>Rezultat poslovanja</t>
  </si>
  <si>
    <t>Manjak prihoda</t>
  </si>
  <si>
    <t>Račun</t>
  </si>
  <si>
    <t>Naziv računa</t>
  </si>
  <si>
    <t>100 GODINA MUZEJA GRADA ŠIBENIKA</t>
  </si>
  <si>
    <t>UREĐAJI, STROJEVI I OPREMA ZA OSTALE NAMJENE</t>
  </si>
  <si>
    <t xml:space="preserve">IZVRŠENJE 
1.-6.2025. </t>
  </si>
  <si>
    <t>PRENESENI MANJAK (POKRIVEN TEKUĆIM PRIHODIMA)</t>
  </si>
  <si>
    <t>Ostvarenje/Izvršenje 1.-6.2025.</t>
  </si>
  <si>
    <t>Višak prihoda</t>
  </si>
  <si>
    <t>OSTVARENJE/IZVRŠENJE 
1.-6.2025.</t>
  </si>
  <si>
    <t>Tekuće donacije</t>
  </si>
  <si>
    <t xml:space="preserve">OSTVARENJE/ IZVRŠENJE 1.-6.2026. </t>
  </si>
  <si>
    <t>OSTALI PRIHODI ZA POSEBNE NAMJENE</t>
  </si>
  <si>
    <t>INSTRUMENTI EU NOVE GENERACIJE</t>
  </si>
  <si>
    <t>VIŠAK PRIHODA IZ PRETHODNE GODINE-VLASTITI PRIHODI</t>
  </si>
  <si>
    <t>VIŠAK PRIHODA IZ PRETHODNE GODINE-OSTALI PRIHODI ZA POSEBNE NAMJENE</t>
  </si>
  <si>
    <t>VIŠAK PRIHODA IZ PRETHODNE GODINE-DONACIJE</t>
  </si>
  <si>
    <t xml:space="preserve">OSTVARENJE/IZVRŠENJE 
1.-6.2026. </t>
  </si>
  <si>
    <t>IZVORNI PLAN/REBALANS 2026.</t>
  </si>
  <si>
    <t xml:space="preserve">IZVRŠENJE 
1.-6.2026. </t>
  </si>
  <si>
    <t>Izvorni plan/Rebalans 2026.</t>
  </si>
  <si>
    <t>Ostvarenje/Izvršenje 1.-6.2026.</t>
  </si>
  <si>
    <t>OSTVARENJE/IZVRŠENJE 
1.-6.2026.</t>
  </si>
  <si>
    <t>IZVJEŠTAJ O IZVRŠENJU FINANCIJSKOG PLANA MUZEJA GRADA ŠIBENIKA ZA PRVO POLUGODIŠTE 2026. GODINE</t>
  </si>
  <si>
    <t>OSTVARENJE/IZVRŠENJE 1.-6.2025.</t>
  </si>
  <si>
    <t>50 Pomoći iz državnog proračuna</t>
  </si>
  <si>
    <t>52 Ostale pomoći</t>
  </si>
  <si>
    <t>58 Instrumenti EU nove generacije</t>
  </si>
  <si>
    <t>43 Ostali prihodi za posebne namjene</t>
  </si>
  <si>
    <t>92 Rezultat poslovanja</t>
  </si>
  <si>
    <t>391 - Višak prihoda iz prethodne godine-Vlastiti prihodi</t>
  </si>
  <si>
    <t>439 - Višak prihoda iz prethodne godine-Ostali prihodi za posebne namjene</t>
  </si>
  <si>
    <t>619 - Višak prihoda iz prethodne godine -  Donacije</t>
  </si>
  <si>
    <t>VIŠAK PRIHODA KORIŠTEN ZA POKRIĆE RASHODA</t>
  </si>
  <si>
    <t>Rebalans 2025.</t>
  </si>
  <si>
    <t>Indeks</t>
  </si>
  <si>
    <t>UKUPNO PRIHODI +VIŠAK KORIŠTEN ZA POKRIĆE RASHODA</t>
  </si>
  <si>
    <t>MANJAK PRIHODA POKRIVEN TEKUĆIM PRIHODIMA</t>
  </si>
  <si>
    <t>UKUPNO RASHODI+POKRIVENI MANJAK</t>
  </si>
  <si>
    <t>Ostvarenje/Izvršenje 1.-6. 2025.</t>
  </si>
  <si>
    <t>Ostvarenje/Izvršenje 1.-6. 2026.</t>
  </si>
  <si>
    <t>VIŠAK IZ PRETHODNE GODINE KOJI ĆE SE RASPOREDITI</t>
  </si>
  <si>
    <t>MANJAK RAZLIKE PRIHODA I RASHODA KOJI ĆE SE POKRITI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</si>
</sst>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0" fillId="3" borderId="1" xfId="0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4" fillId="0" borderId="0" xfId="0" applyFont="1"/>
    <xf numFmtId="0" fontId="0" fillId="0" borderId="3" xfId="0" applyBorder="1"/>
    <xf numFmtId="0" fontId="1" fillId="0" borderId="0" xfId="0" applyFont="1"/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0" fontId="0" fillId="0" borderId="0" xfId="0" applyAlignment="1">
      <alignment horizontal="left" vertical="center" wrapText="1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6" fillId="0" borderId="0" xfId="0" applyFont="1" applyAlignment="1">
      <alignment horizontal="center" vertical="center" wrapText="1"/>
    </xf>
    <xf numFmtId="4" fontId="0" fillId="0" borderId="7" xfId="0" applyNumberFormat="1" applyBorder="1"/>
    <xf numFmtId="4" fontId="0" fillId="0" borderId="7" xfId="0" applyNumberFormat="1" applyBorder="1" applyAlignment="1">
      <alignment horizontal="right"/>
    </xf>
    <xf numFmtId="0" fontId="16" fillId="3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>
      <alignment horizontal="right" vertical="center"/>
    </xf>
    <xf numFmtId="2" fontId="16" fillId="2" borderId="3" xfId="0" applyNumberFormat="1" applyFont="1" applyFill="1" applyBorder="1" applyAlignment="1">
      <alignment horizontal="right" vertical="center"/>
    </xf>
    <xf numFmtId="4" fontId="16" fillId="2" borderId="3" xfId="0" applyNumberFormat="1" applyFont="1" applyFill="1" applyBorder="1" applyAlignment="1">
      <alignment horizontal="right" vertical="center"/>
    </xf>
    <xf numFmtId="4" fontId="18" fillId="2" borderId="4" xfId="0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4" fontId="18" fillId="2" borderId="4" xfId="0" applyNumberFormat="1" applyFont="1" applyFill="1" applyBorder="1" applyAlignment="1">
      <alignment horizontal="right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6" fillId="2" borderId="4" xfId="0" applyNumberFormat="1" applyFont="1" applyFill="1" applyBorder="1" applyAlignment="1">
      <alignment horizontal="right" vertical="center" wrapText="1"/>
    </xf>
    <xf numFmtId="4" fontId="16" fillId="2" borderId="3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 wrapText="1" indent="1"/>
    </xf>
    <xf numFmtId="0" fontId="16" fillId="3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2" fillId="2" borderId="3" xfId="0" quotePrefix="1" applyFont="1" applyFill="1" applyBorder="1" applyAlignment="1">
      <alignment horizontal="left" vertical="center" wrapText="1"/>
    </xf>
    <xf numFmtId="0" fontId="21" fillId="2" borderId="3" xfId="0" quotePrefix="1" applyFont="1" applyFill="1" applyBorder="1" applyAlignment="1">
      <alignment horizontal="left" vertical="center" wrapText="1"/>
    </xf>
    <xf numFmtId="4" fontId="16" fillId="2" borderId="3" xfId="0" applyNumberFormat="1" applyFont="1" applyFill="1" applyBorder="1" applyAlignment="1">
      <alignment horizontal="right"/>
    </xf>
    <xf numFmtId="0" fontId="21" fillId="2" borderId="3" xfId="0" applyFont="1" applyFill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1"/>
    </xf>
    <xf numFmtId="4" fontId="18" fillId="0" borderId="3" xfId="0" applyNumberFormat="1" applyFont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justify" wrapText="1"/>
    </xf>
    <xf numFmtId="0" fontId="18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justify" wrapText="1"/>
    </xf>
    <xf numFmtId="0" fontId="23" fillId="0" borderId="3" xfId="0" applyFont="1" applyBorder="1"/>
    <xf numFmtId="4" fontId="23" fillId="0" borderId="3" xfId="0" applyNumberFormat="1" applyFont="1" applyBorder="1"/>
    <xf numFmtId="0" fontId="22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/>
    </xf>
    <xf numFmtId="2" fontId="26" fillId="2" borderId="3" xfId="0" applyNumberFormat="1" applyFont="1" applyFill="1" applyBorder="1" applyAlignment="1">
      <alignment horizontal="right" vertical="center"/>
    </xf>
    <xf numFmtId="4" fontId="27" fillId="2" borderId="4" xfId="0" applyNumberFormat="1" applyFont="1" applyFill="1" applyBorder="1" applyAlignment="1">
      <alignment horizontal="right" vertical="center"/>
    </xf>
    <xf numFmtId="2" fontId="27" fillId="2" borderId="3" xfId="0" applyNumberFormat="1" applyFont="1" applyFill="1" applyBorder="1" applyAlignment="1">
      <alignment horizontal="right" vertical="center"/>
    </xf>
    <xf numFmtId="2" fontId="27" fillId="2" borderId="4" xfId="0" applyNumberFormat="1" applyFont="1" applyFill="1" applyBorder="1" applyAlignment="1">
      <alignment horizontal="right" vertical="center"/>
    </xf>
    <xf numFmtId="4" fontId="27" fillId="2" borderId="3" xfId="0" applyNumberFormat="1" applyFont="1" applyFill="1" applyBorder="1" applyAlignment="1">
      <alignment horizontal="right"/>
    </xf>
    <xf numFmtId="4" fontId="26" fillId="2" borderId="3" xfId="0" applyNumberFormat="1" applyFont="1" applyFill="1" applyBorder="1" applyAlignment="1">
      <alignment horizontal="right"/>
    </xf>
    <xf numFmtId="4" fontId="26" fillId="2" borderId="3" xfId="0" applyNumberFormat="1" applyFont="1" applyFill="1" applyBorder="1" applyAlignment="1">
      <alignment horizontal="right" wrapText="1"/>
    </xf>
    <xf numFmtId="4" fontId="27" fillId="2" borderId="3" xfId="0" applyNumberFormat="1" applyFont="1" applyFill="1" applyBorder="1" applyAlignment="1">
      <alignment horizontal="right" wrapText="1"/>
    </xf>
    <xf numFmtId="4" fontId="27" fillId="0" borderId="3" xfId="0" applyNumberFormat="1" applyFont="1" applyBorder="1" applyAlignment="1">
      <alignment horizontal="right"/>
    </xf>
    <xf numFmtId="4" fontId="27" fillId="0" borderId="3" xfId="0" applyNumberFormat="1" applyFont="1" applyBorder="1" applyAlignment="1">
      <alignment horizontal="right" wrapText="1"/>
    </xf>
    <xf numFmtId="0" fontId="25" fillId="0" borderId="3" xfId="0" applyFont="1" applyBorder="1"/>
    <xf numFmtId="0" fontId="28" fillId="2" borderId="0" xfId="0" applyFont="1" applyFill="1" applyAlignment="1">
      <alignment horizontal="center" vertical="center" wrapText="1"/>
    </xf>
    <xf numFmtId="0" fontId="29" fillId="2" borderId="0" xfId="0" applyFont="1" applyFill="1"/>
    <xf numFmtId="0" fontId="18" fillId="2" borderId="1" xfId="0" applyFont="1" applyFill="1" applyBorder="1" applyAlignment="1">
      <alignment horizontal="left" vertical="justify" wrapText="1"/>
    </xf>
    <xf numFmtId="0" fontId="18" fillId="2" borderId="2" xfId="0" applyFont="1" applyFill="1" applyBorder="1" applyAlignment="1">
      <alignment horizontal="left" vertical="justify" wrapText="1"/>
    </xf>
    <xf numFmtId="0" fontId="19" fillId="0" borderId="4" xfId="0" applyFont="1" applyBorder="1" applyAlignment="1">
      <alignment horizontal="left" vertical="justify"/>
    </xf>
    <xf numFmtId="0" fontId="18" fillId="2" borderId="4" xfId="0" applyFont="1" applyFill="1" applyBorder="1" applyAlignment="1">
      <alignment horizontal="left" wrapText="1"/>
    </xf>
    <xf numFmtId="4" fontId="22" fillId="2" borderId="4" xfId="0" applyNumberFormat="1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 wrapText="1"/>
    </xf>
    <xf numFmtId="4" fontId="20" fillId="2" borderId="4" xfId="0" applyNumberFormat="1" applyFont="1" applyFill="1" applyBorder="1" applyAlignment="1">
      <alignment horizontal="right" vertical="center"/>
    </xf>
    <xf numFmtId="4" fontId="22" fillId="2" borderId="3" xfId="0" applyNumberFormat="1" applyFont="1" applyFill="1" applyBorder="1" applyAlignment="1">
      <alignment horizontal="right" vertical="center"/>
    </xf>
    <xf numFmtId="4" fontId="20" fillId="2" borderId="3" xfId="0" applyNumberFormat="1" applyFont="1" applyFill="1" applyBorder="1" applyAlignment="1">
      <alignment horizontal="right" vertical="center"/>
    </xf>
    <xf numFmtId="2" fontId="20" fillId="2" borderId="3" xfId="0" applyNumberFormat="1" applyFont="1" applyFill="1" applyBorder="1" applyAlignment="1">
      <alignment horizontal="right" vertical="center"/>
    </xf>
    <xf numFmtId="4" fontId="22" fillId="2" borderId="3" xfId="0" applyNumberFormat="1" applyFont="1" applyFill="1" applyBorder="1" applyAlignment="1">
      <alignment horizontal="right"/>
    </xf>
    <xf numFmtId="4" fontId="22" fillId="0" borderId="3" xfId="0" applyNumberFormat="1" applyFont="1" applyBorder="1"/>
    <xf numFmtId="4" fontId="20" fillId="2" borderId="3" xfId="0" applyNumberFormat="1" applyFont="1" applyFill="1" applyBorder="1" applyAlignment="1">
      <alignment horizontal="right"/>
    </xf>
    <xf numFmtId="4" fontId="22" fillId="0" borderId="3" xfId="0" applyNumberFormat="1" applyFont="1" applyBorder="1" applyAlignment="1">
      <alignment horizontal="right"/>
    </xf>
    <xf numFmtId="4" fontId="20" fillId="0" borderId="3" xfId="0" applyNumberFormat="1" applyFont="1" applyBorder="1" applyAlignment="1">
      <alignment horizontal="right"/>
    </xf>
    <xf numFmtId="4" fontId="23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0" fillId="0" borderId="3" xfId="0" applyFont="1" applyBorder="1"/>
    <xf numFmtId="4" fontId="20" fillId="0" borderId="3" xfId="0" applyNumberFormat="1" applyFont="1" applyBorder="1"/>
    <xf numFmtId="0" fontId="1" fillId="0" borderId="3" xfId="0" applyFont="1" applyBorder="1"/>
    <xf numFmtId="0" fontId="24" fillId="0" borderId="3" xfId="0" applyFont="1" applyBorder="1"/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left" vertical="justify" wrapText="1"/>
    </xf>
    <xf numFmtId="4" fontId="22" fillId="0" borderId="3" xfId="0" applyNumberFormat="1" applyFont="1" applyBorder="1" applyAlignment="1">
      <alignment horizontal="right" vertical="center"/>
    </xf>
    <xf numFmtId="0" fontId="24" fillId="0" borderId="3" xfId="0" applyFont="1" applyBorder="1" applyAlignment="1">
      <alignment horizontal="center"/>
    </xf>
    <xf numFmtId="0" fontId="30" fillId="0" borderId="8" xfId="0" applyFont="1" applyBorder="1"/>
    <xf numFmtId="0" fontId="30" fillId="0" borderId="9" xfId="0" applyFont="1" applyBorder="1"/>
    <xf numFmtId="4" fontId="23" fillId="0" borderId="4" xfId="0" applyNumberFormat="1" applyFont="1" applyBorder="1"/>
    <xf numFmtId="0" fontId="23" fillId="0" borderId="3" xfId="0" applyFont="1" applyBorder="1" applyAlignment="1">
      <alignment horizontal="right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10" fillId="3" borderId="3" xfId="0" applyNumberFormat="1" applyFont="1" applyFill="1" applyBorder="1" applyAlignment="1">
      <alignment horizontal="right" wrapText="1"/>
    </xf>
    <xf numFmtId="0" fontId="21" fillId="2" borderId="0" xfId="0" applyFont="1" applyFill="1" applyAlignment="1">
      <alignment horizontal="left" vertical="center" wrapText="1" indent="1"/>
    </xf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2" fontId="23" fillId="0" borderId="3" xfId="0" applyNumberFormat="1" applyFont="1" applyBorder="1" applyAlignment="1">
      <alignment horizontal="right"/>
    </xf>
    <xf numFmtId="2" fontId="23" fillId="0" borderId="3" xfId="0" applyNumberFormat="1" applyFont="1" applyBorder="1"/>
    <xf numFmtId="0" fontId="5" fillId="2" borderId="0" xfId="0" applyFont="1" applyFill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7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4"/>
  <sheetViews>
    <sheetView workbookViewId="0">
      <selection activeCell="B1" sqref="B1:L1"/>
    </sheetView>
  </sheetViews>
  <sheetFormatPr defaultRowHeight="15" x14ac:dyDescent="0.25"/>
  <cols>
    <col min="6" max="7" width="25.28515625" customWidth="1"/>
    <col min="8" max="8" width="17" bestFit="1" customWidth="1"/>
    <col min="9" max="9" width="16.5703125" hidden="1" customWidth="1"/>
    <col min="10" max="10" width="25.28515625" customWidth="1"/>
    <col min="11" max="12" width="15.7109375" customWidth="1"/>
  </cols>
  <sheetData>
    <row r="1" spans="2:12" ht="42" customHeight="1" x14ac:dyDescent="0.25">
      <c r="B1" s="143" t="s">
        <v>209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2:12" ht="15.75" customHeight="1" x14ac:dyDescent="0.25">
      <c r="B2" s="143" t="s">
        <v>11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2:12" ht="6.75" customHeight="1" x14ac:dyDescent="0.25">
      <c r="B3" s="160"/>
      <c r="C3" s="160"/>
      <c r="D3" s="160"/>
      <c r="E3" s="18"/>
      <c r="F3" s="18"/>
      <c r="G3" s="18"/>
      <c r="H3" s="18"/>
      <c r="I3" s="18"/>
      <c r="J3" s="20"/>
      <c r="K3" s="20"/>
      <c r="L3" s="19"/>
    </row>
    <row r="4" spans="2:12" ht="18" customHeight="1" x14ac:dyDescent="0.25">
      <c r="B4" s="143" t="s">
        <v>48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2:12" ht="18" customHeight="1" x14ac:dyDescent="0.25">
      <c r="B5" s="21"/>
      <c r="C5" s="22"/>
      <c r="D5" s="22"/>
      <c r="E5" s="22"/>
      <c r="F5" s="22"/>
      <c r="G5" s="22"/>
      <c r="H5" s="22"/>
      <c r="I5" s="22"/>
      <c r="J5" s="22"/>
      <c r="K5" s="22"/>
      <c r="L5" s="19"/>
    </row>
    <row r="6" spans="2:12" x14ac:dyDescent="0.25">
      <c r="B6" s="154" t="s">
        <v>49</v>
      </c>
      <c r="C6" s="154"/>
      <c r="D6" s="154"/>
      <c r="E6" s="154"/>
      <c r="F6" s="154"/>
      <c r="G6" s="23"/>
      <c r="H6" s="23"/>
      <c r="I6" s="23"/>
      <c r="J6" s="23"/>
      <c r="K6" s="24"/>
      <c r="L6" s="19"/>
    </row>
    <row r="7" spans="2:12" ht="38.25" x14ac:dyDescent="0.25">
      <c r="B7" s="155" t="s">
        <v>6</v>
      </c>
      <c r="C7" s="156"/>
      <c r="D7" s="156"/>
      <c r="E7" s="156"/>
      <c r="F7" s="157"/>
      <c r="G7" s="8" t="s">
        <v>210</v>
      </c>
      <c r="H7" s="132" t="s">
        <v>204</v>
      </c>
      <c r="I7" s="132" t="s">
        <v>57</v>
      </c>
      <c r="J7" s="133" t="s">
        <v>208</v>
      </c>
      <c r="K7" s="1" t="s">
        <v>15</v>
      </c>
      <c r="L7" s="1" t="s">
        <v>40</v>
      </c>
    </row>
    <row r="8" spans="2:12" s="11" customFormat="1" ht="11.25" x14ac:dyDescent="0.2">
      <c r="B8" s="148">
        <v>1</v>
      </c>
      <c r="C8" s="148"/>
      <c r="D8" s="148"/>
      <c r="E8" s="148"/>
      <c r="F8" s="149"/>
      <c r="G8" s="10">
        <v>2</v>
      </c>
      <c r="H8" s="134">
        <v>3</v>
      </c>
      <c r="I8" s="134">
        <v>4</v>
      </c>
      <c r="J8" s="134">
        <v>5</v>
      </c>
      <c r="K8" s="9" t="s">
        <v>17</v>
      </c>
      <c r="L8" s="9" t="s">
        <v>111</v>
      </c>
    </row>
    <row r="9" spans="2:12" x14ac:dyDescent="0.25">
      <c r="B9" s="150" t="s">
        <v>0</v>
      </c>
      <c r="C9" s="151"/>
      <c r="D9" s="151"/>
      <c r="E9" s="151"/>
      <c r="F9" s="152"/>
      <c r="G9" s="32">
        <f>G10+G11</f>
        <v>456027.09</v>
      </c>
      <c r="H9" s="135">
        <f>H10+H11</f>
        <v>2489867</v>
      </c>
      <c r="I9" s="135"/>
      <c r="J9" s="135">
        <f>J10+J11</f>
        <v>1851190.69</v>
      </c>
      <c r="K9" s="32">
        <f>J9/G9*100</f>
        <v>405.9387546472293</v>
      </c>
      <c r="L9" s="32">
        <f>J9/H9*100</f>
        <v>74.348978881201276</v>
      </c>
    </row>
    <row r="10" spans="2:12" x14ac:dyDescent="0.25">
      <c r="B10" s="153" t="s">
        <v>41</v>
      </c>
      <c r="C10" s="145"/>
      <c r="D10" s="145"/>
      <c r="E10" s="145"/>
      <c r="F10" s="147"/>
      <c r="G10" s="33">
        <v>456027.09</v>
      </c>
      <c r="H10" s="136">
        <v>2489867</v>
      </c>
      <c r="I10" s="136"/>
      <c r="J10" s="136">
        <v>1851190.69</v>
      </c>
      <c r="K10" s="32">
        <f t="shared" ref="K10:K15" si="0">J10/G10*100</f>
        <v>405.9387546472293</v>
      </c>
      <c r="L10" s="32">
        <f t="shared" ref="L10:L15" si="1">J10/H10*100</f>
        <v>74.348978881201276</v>
      </c>
    </row>
    <row r="11" spans="2:12" x14ac:dyDescent="0.25">
      <c r="B11" s="146" t="s">
        <v>46</v>
      </c>
      <c r="C11" s="147"/>
      <c r="D11" s="147"/>
      <c r="E11" s="147"/>
      <c r="F11" s="147"/>
      <c r="G11" s="33">
        <v>0</v>
      </c>
      <c r="H11" s="136">
        <v>0</v>
      </c>
      <c r="I11" s="136"/>
      <c r="J11" s="136">
        <v>0</v>
      </c>
      <c r="K11" s="32" t="e">
        <f t="shared" si="0"/>
        <v>#DIV/0!</v>
      </c>
      <c r="L11" s="32" t="e">
        <f t="shared" si="1"/>
        <v>#DIV/0!</v>
      </c>
    </row>
    <row r="12" spans="2:12" x14ac:dyDescent="0.25">
      <c r="B12" s="7" t="s">
        <v>1</v>
      </c>
      <c r="C12" s="14"/>
      <c r="D12" s="14"/>
      <c r="E12" s="14"/>
      <c r="F12" s="14"/>
      <c r="G12" s="32">
        <f>G13+G14</f>
        <v>386419.19</v>
      </c>
      <c r="H12" s="135">
        <f>H13+H14</f>
        <v>2440178</v>
      </c>
      <c r="I12" s="135"/>
      <c r="J12" s="135">
        <f>J13+J14</f>
        <v>1586347.58</v>
      </c>
      <c r="K12" s="32">
        <f t="shared" si="0"/>
        <v>410.52505182260751</v>
      </c>
      <c r="L12" s="32">
        <f t="shared" si="1"/>
        <v>65.009502585467132</v>
      </c>
    </row>
    <row r="13" spans="2:12" x14ac:dyDescent="0.25">
      <c r="B13" s="144" t="s">
        <v>42</v>
      </c>
      <c r="C13" s="145"/>
      <c r="D13" s="145"/>
      <c r="E13" s="145"/>
      <c r="F13" s="145"/>
      <c r="G13" s="33">
        <v>371827.92</v>
      </c>
      <c r="H13" s="136">
        <v>1162386</v>
      </c>
      <c r="I13" s="136"/>
      <c r="J13" s="136">
        <v>386993.23</v>
      </c>
      <c r="K13" s="32">
        <f t="shared" si="0"/>
        <v>104.07858291007301</v>
      </c>
      <c r="L13" s="32">
        <f t="shared" si="1"/>
        <v>33.293005077487166</v>
      </c>
    </row>
    <row r="14" spans="2:12" x14ac:dyDescent="0.25">
      <c r="B14" s="146" t="s">
        <v>43</v>
      </c>
      <c r="C14" s="147"/>
      <c r="D14" s="147"/>
      <c r="E14" s="147"/>
      <c r="F14" s="147"/>
      <c r="G14" s="33">
        <v>14591.27</v>
      </c>
      <c r="H14" s="136">
        <v>1277792</v>
      </c>
      <c r="I14" s="136"/>
      <c r="J14" s="136">
        <v>1199354.3500000001</v>
      </c>
      <c r="K14" s="32">
        <f t="shared" si="0"/>
        <v>8219.6707346241965</v>
      </c>
      <c r="L14" s="32">
        <f t="shared" si="1"/>
        <v>93.861469628859794</v>
      </c>
    </row>
    <row r="15" spans="2:12" x14ac:dyDescent="0.25">
      <c r="B15" s="159" t="s">
        <v>50</v>
      </c>
      <c r="C15" s="151"/>
      <c r="D15" s="151"/>
      <c r="E15" s="151"/>
      <c r="F15" s="151"/>
      <c r="G15" s="32">
        <f>G9-G12</f>
        <v>69607.900000000023</v>
      </c>
      <c r="H15" s="135">
        <f>H9-H12</f>
        <v>49689</v>
      </c>
      <c r="I15" s="137"/>
      <c r="J15" s="137">
        <f>J9-J12</f>
        <v>264843.10999999987</v>
      </c>
      <c r="K15" s="32">
        <f t="shared" si="0"/>
        <v>380.47852327106517</v>
      </c>
      <c r="L15" s="32">
        <f t="shared" si="1"/>
        <v>533.00148926321697</v>
      </c>
    </row>
    <row r="16" spans="2:12" ht="18" x14ac:dyDescent="0.25">
      <c r="B16" s="18"/>
      <c r="C16" s="25"/>
      <c r="D16" s="25"/>
      <c r="E16" s="25"/>
      <c r="F16" s="25"/>
      <c r="G16" s="25"/>
      <c r="H16" s="98"/>
      <c r="I16" s="99"/>
      <c r="J16" s="99"/>
      <c r="K16" s="26"/>
      <c r="L16" s="26"/>
    </row>
    <row r="17" spans="1:43" ht="18" customHeight="1" x14ac:dyDescent="0.25">
      <c r="B17" s="154" t="s">
        <v>51</v>
      </c>
      <c r="C17" s="154"/>
      <c r="D17" s="154"/>
      <c r="E17" s="154"/>
      <c r="F17" s="154"/>
      <c r="G17" s="25"/>
      <c r="H17" s="98"/>
      <c r="I17" s="99"/>
      <c r="J17" s="99"/>
      <c r="K17" s="26"/>
      <c r="L17" s="26"/>
    </row>
    <row r="18" spans="1:43" ht="38.25" x14ac:dyDescent="0.25">
      <c r="B18" s="155" t="s">
        <v>6</v>
      </c>
      <c r="C18" s="156"/>
      <c r="D18" s="156"/>
      <c r="E18" s="156"/>
      <c r="F18" s="157"/>
      <c r="G18" s="8" t="s">
        <v>210</v>
      </c>
      <c r="H18" s="132" t="s">
        <v>204</v>
      </c>
      <c r="I18" s="132" t="s">
        <v>57</v>
      </c>
      <c r="J18" s="133" t="s">
        <v>208</v>
      </c>
      <c r="K18" s="1" t="s">
        <v>15</v>
      </c>
      <c r="L18" s="1" t="s">
        <v>40</v>
      </c>
    </row>
    <row r="19" spans="1:43" s="11" customFormat="1" x14ac:dyDescent="0.25">
      <c r="B19" s="148">
        <v>1</v>
      </c>
      <c r="C19" s="148"/>
      <c r="D19" s="148"/>
      <c r="E19" s="148"/>
      <c r="F19" s="149"/>
      <c r="G19" s="10">
        <v>2</v>
      </c>
      <c r="H19" s="134">
        <v>3</v>
      </c>
      <c r="I19" s="134">
        <v>4</v>
      </c>
      <c r="J19" s="134">
        <v>5</v>
      </c>
      <c r="K19" s="9" t="s">
        <v>17</v>
      </c>
      <c r="L19" s="9" t="s">
        <v>111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11"/>
      <c r="B20" s="153" t="s">
        <v>44</v>
      </c>
      <c r="C20" s="164"/>
      <c r="D20" s="164"/>
      <c r="E20" s="164"/>
      <c r="F20" s="165"/>
      <c r="G20" s="33">
        <v>0</v>
      </c>
      <c r="H20" s="136">
        <v>0</v>
      </c>
      <c r="I20" s="136"/>
      <c r="J20" s="136">
        <v>0</v>
      </c>
      <c r="K20" s="33" t="e">
        <f>J20/G20*100</f>
        <v>#DIV/0!</v>
      </c>
      <c r="L20" s="33" t="e">
        <f>J20/H20*100</f>
        <v>#DIV/0!</v>
      </c>
    </row>
    <row r="21" spans="1:43" x14ac:dyDescent="0.25">
      <c r="A21" s="11"/>
      <c r="B21" s="153" t="s">
        <v>45</v>
      </c>
      <c r="C21" s="145"/>
      <c r="D21" s="145"/>
      <c r="E21" s="145"/>
      <c r="F21" s="145"/>
      <c r="G21" s="33">
        <v>0</v>
      </c>
      <c r="H21" s="136">
        <v>0</v>
      </c>
      <c r="I21" s="136"/>
      <c r="J21" s="136">
        <v>0</v>
      </c>
      <c r="K21" s="33" t="e">
        <f t="shared" ref="K21:K25" si="2">J21/G21*100</f>
        <v>#DIV/0!</v>
      </c>
      <c r="L21" s="33" t="e">
        <f t="shared" ref="L21:L23" si="3">J21/H21*100</f>
        <v>#DIV/0!</v>
      </c>
    </row>
    <row r="22" spans="1:43" s="15" customFormat="1" ht="15" customHeight="1" x14ac:dyDescent="0.25">
      <c r="A22" s="11"/>
      <c r="B22" s="161" t="s">
        <v>47</v>
      </c>
      <c r="C22" s="162"/>
      <c r="D22" s="162"/>
      <c r="E22" s="162"/>
      <c r="F22" s="163"/>
      <c r="G22" s="32">
        <v>0</v>
      </c>
      <c r="H22" s="135">
        <f>H20-H21</f>
        <v>0</v>
      </c>
      <c r="I22" s="135"/>
      <c r="J22" s="135">
        <f>J20-J21</f>
        <v>0</v>
      </c>
      <c r="K22" s="33" t="e">
        <f t="shared" si="2"/>
        <v>#DIV/0!</v>
      </c>
      <c r="L22" s="33" t="e">
        <f t="shared" si="3"/>
        <v>#DIV/0!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15" customFormat="1" ht="16.5" customHeight="1" x14ac:dyDescent="0.25">
      <c r="A23" s="11"/>
      <c r="B23" s="168" t="s">
        <v>227</v>
      </c>
      <c r="C23" s="169"/>
      <c r="D23" s="169"/>
      <c r="E23" s="169"/>
      <c r="F23" s="170"/>
      <c r="G23" s="32">
        <v>0</v>
      </c>
      <c r="H23" s="135">
        <v>11311</v>
      </c>
      <c r="I23" s="135"/>
      <c r="J23" s="135">
        <v>0</v>
      </c>
      <c r="K23" s="33" t="e">
        <f t="shared" si="2"/>
        <v>#DIV/0!</v>
      </c>
      <c r="L23" s="33">
        <f t="shared" si="3"/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15" customFormat="1" ht="33" customHeight="1" x14ac:dyDescent="0.25">
      <c r="A24" s="11"/>
      <c r="B24" s="161" t="s">
        <v>228</v>
      </c>
      <c r="C24" s="162"/>
      <c r="D24" s="162"/>
      <c r="E24" s="162"/>
      <c r="F24" s="163"/>
      <c r="G24" s="32">
        <v>-64734.85</v>
      </c>
      <c r="H24" s="135">
        <v>-61000</v>
      </c>
      <c r="I24" s="135"/>
      <c r="J24" s="135">
        <v>-6082.85</v>
      </c>
      <c r="K24" s="33">
        <f t="shared" si="2"/>
        <v>9.3965615120757988</v>
      </c>
      <c r="L24" s="33">
        <f>J24/H24*100</f>
        <v>9.9718852459016407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11"/>
      <c r="B25" s="159" t="s">
        <v>52</v>
      </c>
      <c r="C25" s="151"/>
      <c r="D25" s="151"/>
      <c r="E25" s="151"/>
      <c r="F25" s="151"/>
      <c r="G25" s="32">
        <f>G15+G24</f>
        <v>4873.0500000000247</v>
      </c>
      <c r="H25" s="135">
        <v>0</v>
      </c>
      <c r="I25" s="135"/>
      <c r="J25" s="135">
        <v>0</v>
      </c>
      <c r="K25" s="33">
        <f t="shared" si="2"/>
        <v>0</v>
      </c>
      <c r="L25" s="33" t="e">
        <f>J25/H25*100</f>
        <v>#DIV/0!</v>
      </c>
    </row>
    <row r="26" spans="1:43" ht="15.75" x14ac:dyDescent="0.25">
      <c r="B26" s="27"/>
      <c r="C26" s="28"/>
      <c r="D26" s="28"/>
      <c r="E26" s="28"/>
      <c r="F26" s="28"/>
      <c r="G26" s="29"/>
      <c r="H26" s="29"/>
      <c r="I26" s="29"/>
      <c r="J26" s="29"/>
      <c r="K26" s="29"/>
      <c r="L26" s="19"/>
    </row>
    <row r="27" spans="1:43" ht="15.75" x14ac:dyDescent="0.25">
      <c r="B27" s="166" t="s">
        <v>56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</row>
    <row r="28" spans="1:43" ht="15.75" x14ac:dyDescent="0.25">
      <c r="B28" s="4"/>
      <c r="C28" s="5"/>
      <c r="D28" s="5"/>
      <c r="E28" s="5"/>
      <c r="F28" s="5"/>
      <c r="G28" s="6"/>
      <c r="H28" s="6"/>
      <c r="I28" s="6"/>
      <c r="J28" s="6"/>
      <c r="K28" s="6"/>
    </row>
    <row r="29" spans="1:43" ht="15" customHeight="1" x14ac:dyDescent="0.25">
      <c r="B29" s="167" t="s">
        <v>58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</row>
    <row r="30" spans="1:43" x14ac:dyDescent="0.25">
      <c r="B30" s="167" t="s">
        <v>59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</row>
    <row r="31" spans="1:43" ht="15" customHeight="1" x14ac:dyDescent="0.25">
      <c r="B31" s="167" t="s">
        <v>60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</row>
    <row r="32" spans="1:43" ht="36.75" customHeight="1" x14ac:dyDescent="0.25"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</row>
    <row r="33" spans="2:12" ht="15" customHeight="1" x14ac:dyDescent="0.25">
      <c r="B33" s="158" t="s">
        <v>61</v>
      </c>
      <c r="C33" s="158"/>
      <c r="D33" s="158"/>
      <c r="E33" s="158"/>
      <c r="F33" s="158"/>
      <c r="G33" s="158"/>
      <c r="H33" s="158"/>
      <c r="I33" s="158"/>
      <c r="J33" s="158"/>
      <c r="K33" s="158"/>
      <c r="L33" s="158"/>
    </row>
    <row r="34" spans="2:12" x14ac:dyDescent="0.25"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</row>
  </sheetData>
  <mergeCells count="27">
    <mergeCell ref="B33:L34"/>
    <mergeCell ref="B15:F15"/>
    <mergeCell ref="B25:F25"/>
    <mergeCell ref="B3:D3"/>
    <mergeCell ref="B24:F24"/>
    <mergeCell ref="B18:F18"/>
    <mergeCell ref="B19:F19"/>
    <mergeCell ref="B21:F21"/>
    <mergeCell ref="B22:F22"/>
    <mergeCell ref="B20:F20"/>
    <mergeCell ref="B27:L27"/>
    <mergeCell ref="B30:L30"/>
    <mergeCell ref="B29:L29"/>
    <mergeCell ref="B31:L32"/>
    <mergeCell ref="B17:F17"/>
    <mergeCell ref="B23:F23"/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14"/>
  <sheetViews>
    <sheetView topLeftCell="A19" workbookViewId="0">
      <selection activeCell="B2" sqref="B2:L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8.140625" customWidth="1"/>
    <col min="6" max="6" width="48.42578125" bestFit="1" customWidth="1"/>
    <col min="7" max="7" width="27.140625" customWidth="1"/>
    <col min="8" max="8" width="20.85546875" customWidth="1"/>
    <col min="9" max="9" width="25.28515625" hidden="1" customWidth="1"/>
    <col min="10" max="10" width="27.5703125" customWidth="1"/>
    <col min="11" max="11" width="20.42578125" customWidth="1"/>
    <col min="12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174" t="s">
        <v>11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174" t="s">
        <v>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174" t="s">
        <v>16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45" x14ac:dyDescent="0.25">
      <c r="B8" s="171" t="s">
        <v>6</v>
      </c>
      <c r="C8" s="172"/>
      <c r="D8" s="172"/>
      <c r="E8" s="172"/>
      <c r="F8" s="173"/>
      <c r="G8" s="41" t="s">
        <v>195</v>
      </c>
      <c r="H8" s="41" t="s">
        <v>204</v>
      </c>
      <c r="I8" s="41" t="s">
        <v>57</v>
      </c>
      <c r="J8" s="41" t="s">
        <v>208</v>
      </c>
      <c r="K8" s="41" t="s">
        <v>15</v>
      </c>
      <c r="L8" s="41" t="s">
        <v>40</v>
      </c>
    </row>
    <row r="9" spans="2:12" ht="16.5" customHeight="1" x14ac:dyDescent="0.25">
      <c r="B9" s="171">
        <v>1</v>
      </c>
      <c r="C9" s="172"/>
      <c r="D9" s="172"/>
      <c r="E9" s="172"/>
      <c r="F9" s="173"/>
      <c r="G9" s="41">
        <v>2</v>
      </c>
      <c r="H9" s="41">
        <v>3</v>
      </c>
      <c r="I9" s="41">
        <v>4</v>
      </c>
      <c r="J9" s="41">
        <v>5</v>
      </c>
      <c r="K9" s="41" t="s">
        <v>17</v>
      </c>
      <c r="L9" s="41" t="s">
        <v>111</v>
      </c>
    </row>
    <row r="10" spans="2:12" x14ac:dyDescent="0.25">
      <c r="B10" s="60"/>
      <c r="C10" s="60"/>
      <c r="D10" s="60"/>
      <c r="E10" s="60"/>
      <c r="F10" s="60" t="s">
        <v>18</v>
      </c>
      <c r="G10" s="61">
        <f>G11</f>
        <v>456027.08999999997</v>
      </c>
      <c r="H10" s="113">
        <f>H12+H19+H21+H27</f>
        <v>2489867</v>
      </c>
      <c r="I10" s="113"/>
      <c r="J10" s="114">
        <f>J11</f>
        <v>1851190.69</v>
      </c>
      <c r="K10" s="118">
        <f t="shared" ref="K10:K30" si="0">J10/G10*100</f>
        <v>405.93875464722942</v>
      </c>
      <c r="L10" s="118">
        <f t="shared" ref="L10:L30" si="1">J10/H10*100</f>
        <v>74.348978881201276</v>
      </c>
    </row>
    <row r="11" spans="2:12" ht="15.75" customHeight="1" x14ac:dyDescent="0.25">
      <c r="B11" s="60">
        <v>6</v>
      </c>
      <c r="C11" s="60"/>
      <c r="D11" s="60"/>
      <c r="E11" s="60"/>
      <c r="F11" s="60" t="s">
        <v>2</v>
      </c>
      <c r="G11" s="61">
        <f>G12+G19+G21+G27</f>
        <v>456027.08999999997</v>
      </c>
      <c r="H11" s="113">
        <f>H12+H19+H21+H27</f>
        <v>2489867</v>
      </c>
      <c r="I11" s="113"/>
      <c r="J11" s="114">
        <f>J12+J19+J21+J27</f>
        <v>1851190.69</v>
      </c>
      <c r="K11" s="118">
        <f t="shared" si="0"/>
        <v>405.93875464722942</v>
      </c>
      <c r="L11" s="118">
        <f t="shared" si="1"/>
        <v>74.348978881201276</v>
      </c>
    </row>
    <row r="12" spans="2:12" ht="28.5" x14ac:dyDescent="0.25">
      <c r="B12" s="60"/>
      <c r="C12" s="65">
        <v>63</v>
      </c>
      <c r="D12" s="65"/>
      <c r="E12" s="65"/>
      <c r="F12" s="65" t="s">
        <v>19</v>
      </c>
      <c r="G12" s="61">
        <f>G13+G16</f>
        <v>74134.13</v>
      </c>
      <c r="H12" s="113">
        <v>1152335</v>
      </c>
      <c r="I12" s="91"/>
      <c r="J12" s="114">
        <f>J13+J16</f>
        <v>332340.51</v>
      </c>
      <c r="K12" s="118">
        <f t="shared" si="0"/>
        <v>448.29623008997339</v>
      </c>
      <c r="L12" s="118">
        <f t="shared" si="1"/>
        <v>28.84061579315043</v>
      </c>
    </row>
    <row r="13" spans="2:12" ht="28.5" x14ac:dyDescent="0.25">
      <c r="B13" s="60"/>
      <c r="C13" s="65"/>
      <c r="D13" s="65">
        <v>636</v>
      </c>
      <c r="E13" s="65"/>
      <c r="F13" s="65" t="s">
        <v>124</v>
      </c>
      <c r="G13" s="61">
        <f>G14+G15</f>
        <v>71200</v>
      </c>
      <c r="H13" s="91"/>
      <c r="I13" s="91"/>
      <c r="J13" s="114">
        <f>J14+J15</f>
        <v>42900</v>
      </c>
      <c r="K13" s="118">
        <f t="shared" si="0"/>
        <v>60.252808988764038</v>
      </c>
      <c r="L13" s="118" t="e">
        <f t="shared" si="1"/>
        <v>#DIV/0!</v>
      </c>
    </row>
    <row r="14" spans="2:12" ht="28.5" x14ac:dyDescent="0.25">
      <c r="B14" s="69"/>
      <c r="C14" s="69"/>
      <c r="D14" s="69"/>
      <c r="E14" s="69">
        <v>6361</v>
      </c>
      <c r="F14" s="69" t="s">
        <v>125</v>
      </c>
      <c r="G14" s="61">
        <v>71200</v>
      </c>
      <c r="H14" s="91"/>
      <c r="I14" s="91"/>
      <c r="J14" s="114">
        <v>42900</v>
      </c>
      <c r="K14" s="118">
        <f t="shared" si="0"/>
        <v>60.252808988764038</v>
      </c>
      <c r="L14" s="118" t="e">
        <f t="shared" si="1"/>
        <v>#DIV/0!</v>
      </c>
    </row>
    <row r="15" spans="2:12" ht="28.5" x14ac:dyDescent="0.25">
      <c r="B15" s="69"/>
      <c r="C15" s="69"/>
      <c r="D15" s="69"/>
      <c r="E15" s="69">
        <v>6362</v>
      </c>
      <c r="F15" s="69" t="s">
        <v>126</v>
      </c>
      <c r="G15" s="61">
        <v>0</v>
      </c>
      <c r="H15" s="91"/>
      <c r="I15" s="91"/>
      <c r="J15" s="114">
        <v>0</v>
      </c>
      <c r="K15" s="118" t="e">
        <f t="shared" si="0"/>
        <v>#DIV/0!</v>
      </c>
      <c r="L15" s="118" t="e">
        <f t="shared" si="1"/>
        <v>#DIV/0!</v>
      </c>
    </row>
    <row r="16" spans="2:12" x14ac:dyDescent="0.25">
      <c r="B16" s="69"/>
      <c r="C16" s="69"/>
      <c r="D16" s="69">
        <v>638</v>
      </c>
      <c r="E16" s="69"/>
      <c r="F16" s="69" t="s">
        <v>127</v>
      </c>
      <c r="G16" s="61">
        <f>G17</f>
        <v>2934.13</v>
      </c>
      <c r="H16" s="91"/>
      <c r="I16" s="91"/>
      <c r="J16" s="114">
        <f>J17+J18</f>
        <v>289440.51</v>
      </c>
      <c r="K16" s="118">
        <f t="shared" si="0"/>
        <v>9864.6109749738425</v>
      </c>
      <c r="L16" s="118" t="e">
        <f t="shared" si="1"/>
        <v>#DIV/0!</v>
      </c>
    </row>
    <row r="17" spans="2:12" ht="28.5" x14ac:dyDescent="0.25">
      <c r="B17" s="69"/>
      <c r="C17" s="69"/>
      <c r="D17" s="69"/>
      <c r="E17" s="69">
        <v>6381</v>
      </c>
      <c r="F17" s="69" t="s">
        <v>128</v>
      </c>
      <c r="G17" s="61">
        <v>2934.13</v>
      </c>
      <c r="H17" s="91"/>
      <c r="I17" s="91"/>
      <c r="J17" s="114">
        <v>0</v>
      </c>
      <c r="K17" s="118">
        <f t="shared" si="0"/>
        <v>0</v>
      </c>
      <c r="L17" s="118" t="e">
        <f t="shared" si="1"/>
        <v>#DIV/0!</v>
      </c>
    </row>
    <row r="18" spans="2:12" ht="28.5" x14ac:dyDescent="0.25">
      <c r="B18" s="69"/>
      <c r="C18" s="69"/>
      <c r="D18" s="69"/>
      <c r="E18" s="69">
        <v>6382</v>
      </c>
      <c r="F18" s="69" t="s">
        <v>183</v>
      </c>
      <c r="G18" s="61">
        <v>0</v>
      </c>
      <c r="H18" s="91"/>
      <c r="I18" s="91"/>
      <c r="J18" s="114">
        <v>289440.51</v>
      </c>
      <c r="K18" s="118" t="e">
        <f t="shared" si="0"/>
        <v>#DIV/0!</v>
      </c>
      <c r="L18" s="118" t="e">
        <f t="shared" si="1"/>
        <v>#DIV/0!</v>
      </c>
    </row>
    <row r="19" spans="2:12" ht="28.5" x14ac:dyDescent="0.25">
      <c r="B19" s="69"/>
      <c r="C19" s="69">
        <v>65</v>
      </c>
      <c r="D19" s="69"/>
      <c r="E19" s="69"/>
      <c r="F19" s="69" t="s">
        <v>129</v>
      </c>
      <c r="G19" s="61">
        <f>G20</f>
        <v>2764</v>
      </c>
      <c r="H19" s="113">
        <v>40000</v>
      </c>
      <c r="I19" s="91"/>
      <c r="J19" s="114">
        <f>J20</f>
        <v>13249.3</v>
      </c>
      <c r="K19" s="118">
        <f t="shared" si="0"/>
        <v>479.35238784370472</v>
      </c>
      <c r="L19" s="118">
        <f t="shared" si="1"/>
        <v>33.123249999999999</v>
      </c>
    </row>
    <row r="20" spans="2:12" x14ac:dyDescent="0.25">
      <c r="B20" s="84"/>
      <c r="C20" s="84"/>
      <c r="D20" s="85"/>
      <c r="E20" s="85">
        <v>6526</v>
      </c>
      <c r="F20" s="85" t="s">
        <v>130</v>
      </c>
      <c r="G20" s="61">
        <v>2764</v>
      </c>
      <c r="H20" s="91"/>
      <c r="I20" s="91"/>
      <c r="J20" s="114">
        <v>13249.3</v>
      </c>
      <c r="K20" s="118">
        <f t="shared" si="0"/>
        <v>479.35238784370472</v>
      </c>
      <c r="L20" s="118" t="e">
        <f t="shared" si="1"/>
        <v>#DIV/0!</v>
      </c>
    </row>
    <row r="21" spans="2:12" ht="28.5" x14ac:dyDescent="0.25">
      <c r="B21" s="84"/>
      <c r="C21" s="84">
        <v>66</v>
      </c>
      <c r="D21" s="85"/>
      <c r="E21" s="85"/>
      <c r="F21" s="65" t="s">
        <v>20</v>
      </c>
      <c r="G21" s="61">
        <f>G22+G25</f>
        <v>8754.65</v>
      </c>
      <c r="H21" s="113">
        <v>11000</v>
      </c>
      <c r="I21" s="91"/>
      <c r="J21" s="114">
        <f>J22+J25</f>
        <v>2523.65</v>
      </c>
      <c r="K21" s="118">
        <f t="shared" si="0"/>
        <v>28.826395115738496</v>
      </c>
      <c r="L21" s="118">
        <f t="shared" si="1"/>
        <v>22.942272727272726</v>
      </c>
    </row>
    <row r="22" spans="2:12" ht="28.5" x14ac:dyDescent="0.25">
      <c r="B22" s="84"/>
      <c r="C22" s="86"/>
      <c r="D22" s="85">
        <v>661</v>
      </c>
      <c r="E22" s="85"/>
      <c r="F22" s="65" t="s">
        <v>21</v>
      </c>
      <c r="G22" s="61">
        <f>G23+G24</f>
        <v>7754.65</v>
      </c>
      <c r="H22" s="91"/>
      <c r="I22" s="91"/>
      <c r="J22" s="114">
        <f>J23+J24</f>
        <v>2523.65</v>
      </c>
      <c r="K22" s="118">
        <f t="shared" si="0"/>
        <v>32.543699586699596</v>
      </c>
      <c r="L22" s="118" t="e">
        <f t="shared" si="1"/>
        <v>#DIV/0!</v>
      </c>
    </row>
    <row r="23" spans="2:12" x14ac:dyDescent="0.25">
      <c r="B23" s="84"/>
      <c r="C23" s="86"/>
      <c r="D23" s="85"/>
      <c r="E23" s="85">
        <v>6614</v>
      </c>
      <c r="F23" s="65" t="s">
        <v>22</v>
      </c>
      <c r="G23" s="61">
        <v>1915.57</v>
      </c>
      <c r="H23" s="91"/>
      <c r="I23" s="91"/>
      <c r="J23" s="114">
        <v>2363.65</v>
      </c>
      <c r="K23" s="118">
        <f t="shared" si="0"/>
        <v>123.39147094598475</v>
      </c>
      <c r="L23" s="118" t="e">
        <f t="shared" si="1"/>
        <v>#DIV/0!</v>
      </c>
    </row>
    <row r="24" spans="2:12" s="13" customFormat="1" x14ac:dyDescent="0.25">
      <c r="B24" s="84"/>
      <c r="C24" s="84"/>
      <c r="D24" s="85"/>
      <c r="E24" s="85">
        <v>6615</v>
      </c>
      <c r="F24" s="65" t="s">
        <v>131</v>
      </c>
      <c r="G24" s="61">
        <v>5839.08</v>
      </c>
      <c r="H24" s="92"/>
      <c r="I24" s="92"/>
      <c r="J24" s="114">
        <v>160</v>
      </c>
      <c r="K24" s="118">
        <f t="shared" si="0"/>
        <v>2.7401576960754093</v>
      </c>
      <c r="L24" s="118" t="e">
        <f t="shared" si="1"/>
        <v>#DIV/0!</v>
      </c>
    </row>
    <row r="25" spans="2:12" ht="42.75" x14ac:dyDescent="0.25">
      <c r="B25" s="84"/>
      <c r="C25" s="84"/>
      <c r="D25" s="85">
        <v>663</v>
      </c>
      <c r="E25" s="85"/>
      <c r="F25" s="65" t="s">
        <v>132</v>
      </c>
      <c r="G25" s="61">
        <f>G26</f>
        <v>1000</v>
      </c>
      <c r="H25" s="91"/>
      <c r="I25" s="91"/>
      <c r="J25" s="114">
        <f>J26</f>
        <v>0</v>
      </c>
      <c r="K25" s="118">
        <f t="shared" si="0"/>
        <v>0</v>
      </c>
      <c r="L25" s="118" t="e">
        <f t="shared" si="1"/>
        <v>#DIV/0!</v>
      </c>
    </row>
    <row r="26" spans="2:12" x14ac:dyDescent="0.25">
      <c r="B26" s="84"/>
      <c r="C26" s="84"/>
      <c r="D26" s="85"/>
      <c r="E26" s="85">
        <v>6631</v>
      </c>
      <c r="F26" s="65" t="s">
        <v>196</v>
      </c>
      <c r="G26" s="61">
        <v>1000</v>
      </c>
      <c r="H26" s="91"/>
      <c r="I26" s="91"/>
      <c r="J26" s="114">
        <v>0</v>
      </c>
      <c r="K26" s="118">
        <f t="shared" si="0"/>
        <v>0</v>
      </c>
      <c r="L26" s="118" t="e">
        <f t="shared" si="1"/>
        <v>#DIV/0!</v>
      </c>
    </row>
    <row r="27" spans="2:12" ht="28.5" x14ac:dyDescent="0.25">
      <c r="B27" s="84"/>
      <c r="C27" s="84">
        <v>67</v>
      </c>
      <c r="D27" s="85"/>
      <c r="E27" s="85"/>
      <c r="F27" s="65" t="s">
        <v>133</v>
      </c>
      <c r="G27" s="61">
        <f>G28</f>
        <v>370374.31</v>
      </c>
      <c r="H27" s="113">
        <v>1286532</v>
      </c>
      <c r="I27" s="91"/>
      <c r="J27" s="114">
        <f>J28</f>
        <v>1503077.23</v>
      </c>
      <c r="K27" s="118">
        <f t="shared" si="0"/>
        <v>405.82653532314373</v>
      </c>
      <c r="L27" s="118">
        <f t="shared" si="1"/>
        <v>116.83170181542317</v>
      </c>
    </row>
    <row r="28" spans="2:12" ht="28.5" x14ac:dyDescent="0.25">
      <c r="B28" s="84"/>
      <c r="C28" s="84" t="s">
        <v>134</v>
      </c>
      <c r="D28" s="85">
        <v>671</v>
      </c>
      <c r="E28" s="85"/>
      <c r="F28" s="69" t="s">
        <v>135</v>
      </c>
      <c r="G28" s="61">
        <f>G29+G30</f>
        <v>370374.31</v>
      </c>
      <c r="H28" s="91"/>
      <c r="I28" s="91"/>
      <c r="J28" s="114">
        <f>J29+J30</f>
        <v>1503077.23</v>
      </c>
      <c r="K28" s="118">
        <f t="shared" si="0"/>
        <v>405.82653532314373</v>
      </c>
      <c r="L28" s="118" t="e">
        <f t="shared" si="1"/>
        <v>#DIV/0!</v>
      </c>
    </row>
    <row r="29" spans="2:12" ht="28.5" x14ac:dyDescent="0.25">
      <c r="B29" s="84"/>
      <c r="C29" s="84"/>
      <c r="D29" s="84" t="s">
        <v>134</v>
      </c>
      <c r="E29" s="84">
        <v>6711</v>
      </c>
      <c r="F29" s="69" t="s">
        <v>136</v>
      </c>
      <c r="G29" s="61">
        <v>356624.94</v>
      </c>
      <c r="H29" s="91"/>
      <c r="I29" s="91"/>
      <c r="J29" s="114">
        <v>380651.08</v>
      </c>
      <c r="K29" s="118">
        <f t="shared" si="0"/>
        <v>106.73708911104198</v>
      </c>
      <c r="L29" s="118" t="e">
        <f t="shared" si="1"/>
        <v>#DIV/0!</v>
      </c>
    </row>
    <row r="30" spans="2:12" ht="28.5" x14ac:dyDescent="0.25">
      <c r="B30" s="84"/>
      <c r="C30" s="84"/>
      <c r="D30" s="84"/>
      <c r="E30" s="84">
        <v>6712</v>
      </c>
      <c r="F30" s="69" t="s">
        <v>137</v>
      </c>
      <c r="G30" s="61">
        <v>13749.37</v>
      </c>
      <c r="H30" s="91"/>
      <c r="I30" s="91"/>
      <c r="J30" s="114">
        <v>1122426.1499999999</v>
      </c>
      <c r="K30" s="118">
        <f t="shared" si="0"/>
        <v>8163.4733082315761</v>
      </c>
      <c r="L30" s="118" t="e">
        <f t="shared" si="1"/>
        <v>#DIV/0!</v>
      </c>
    </row>
    <row r="31" spans="2:12" ht="15.75" customHeight="1" x14ac:dyDescent="0.25"/>
    <row r="32" spans="2:12" hidden="1" x14ac:dyDescent="0.25">
      <c r="G32" t="s">
        <v>184</v>
      </c>
    </row>
    <row r="33" spans="2:12" ht="25.5" hidden="1" x14ac:dyDescent="0.25">
      <c r="C33" s="12"/>
      <c r="D33" s="12"/>
      <c r="E33" s="12"/>
      <c r="F33" s="12"/>
      <c r="G33" s="16" t="s">
        <v>62</v>
      </c>
      <c r="H33" s="16" t="s">
        <v>64</v>
      </c>
      <c r="I33" s="12"/>
      <c r="J33" s="16" t="s">
        <v>63</v>
      </c>
    </row>
    <row r="34" spans="2:12" ht="15.75" hidden="1" customHeight="1" x14ac:dyDescent="0.25">
      <c r="C34" s="12">
        <v>9</v>
      </c>
      <c r="D34" s="12"/>
      <c r="E34" s="34"/>
      <c r="F34" s="12" t="s">
        <v>176</v>
      </c>
      <c r="G34" s="31">
        <f>G35</f>
        <v>0</v>
      </c>
      <c r="H34" s="31">
        <f>H35</f>
        <v>3555</v>
      </c>
      <c r="I34" s="31"/>
      <c r="J34" s="31">
        <f>J35</f>
        <v>3110</v>
      </c>
    </row>
    <row r="35" spans="2:12" ht="15.75" hidden="1" customHeight="1" x14ac:dyDescent="0.25">
      <c r="C35" s="12"/>
      <c r="D35" s="12">
        <v>92</v>
      </c>
      <c r="E35" s="12"/>
      <c r="F35" s="12" t="s">
        <v>177</v>
      </c>
      <c r="G35" s="31">
        <f>G36+G37</f>
        <v>0</v>
      </c>
      <c r="H35" s="31">
        <f>H36+H37</f>
        <v>3555</v>
      </c>
      <c r="I35" s="31"/>
      <c r="J35" s="31">
        <f>J36+J37</f>
        <v>3110</v>
      </c>
    </row>
    <row r="36" spans="2:12" ht="15.75" hidden="1" customHeight="1" x14ac:dyDescent="0.25">
      <c r="C36" s="12"/>
      <c r="D36" s="12"/>
      <c r="E36" s="12">
        <v>94</v>
      </c>
      <c r="F36" s="12" t="s">
        <v>178</v>
      </c>
      <c r="G36" s="31">
        <v>0</v>
      </c>
      <c r="H36" s="31">
        <v>445</v>
      </c>
      <c r="I36" s="31"/>
      <c r="J36" s="31">
        <v>0</v>
      </c>
    </row>
    <row r="37" spans="2:12" ht="15.75" hidden="1" customHeight="1" x14ac:dyDescent="0.25">
      <c r="C37" s="12"/>
      <c r="D37" s="12"/>
      <c r="E37" s="12">
        <v>97</v>
      </c>
      <c r="F37" s="12" t="s">
        <v>179</v>
      </c>
      <c r="G37" s="31">
        <v>0</v>
      </c>
      <c r="H37" s="31">
        <v>3110</v>
      </c>
      <c r="I37" s="31"/>
      <c r="J37" s="31">
        <v>3110</v>
      </c>
    </row>
    <row r="38" spans="2:12" ht="15.75" customHeight="1" x14ac:dyDescent="0.25">
      <c r="G38" s="37"/>
      <c r="H38" s="37"/>
      <c r="I38" s="37"/>
      <c r="J38" s="37"/>
    </row>
    <row r="39" spans="2:12" ht="15.75" customHeight="1" x14ac:dyDescent="0.25">
      <c r="G39" s="37"/>
      <c r="H39" s="37"/>
      <c r="I39" s="37"/>
      <c r="J39" s="37"/>
    </row>
    <row r="40" spans="2:12" ht="15.75" customHeight="1" x14ac:dyDescent="0.25">
      <c r="G40" s="37"/>
      <c r="H40" s="37"/>
      <c r="I40" s="37"/>
      <c r="J40" s="37"/>
    </row>
    <row r="41" spans="2:12" ht="15.75" customHeight="1" x14ac:dyDescent="0.25">
      <c r="E41" s="75"/>
      <c r="F41" s="75" t="s">
        <v>219</v>
      </c>
      <c r="G41" s="76"/>
      <c r="H41" s="76"/>
      <c r="I41" s="75"/>
      <c r="J41" s="75"/>
    </row>
    <row r="42" spans="2:12" ht="28.5" x14ac:dyDescent="0.25">
      <c r="E42" s="77" t="s">
        <v>187</v>
      </c>
      <c r="F42" s="78" t="s">
        <v>188</v>
      </c>
      <c r="G42" s="77" t="s">
        <v>225</v>
      </c>
      <c r="H42" s="79" t="s">
        <v>206</v>
      </c>
      <c r="I42" s="77" t="s">
        <v>220</v>
      </c>
      <c r="J42" s="80" t="s">
        <v>226</v>
      </c>
      <c r="K42" s="124" t="s">
        <v>221</v>
      </c>
      <c r="L42" s="124" t="s">
        <v>221</v>
      </c>
    </row>
    <row r="43" spans="2:12" ht="15.75" customHeight="1" x14ac:dyDescent="0.25">
      <c r="E43" s="81">
        <v>92</v>
      </c>
      <c r="F43" s="125" t="s">
        <v>185</v>
      </c>
      <c r="G43" s="83">
        <f>G44</f>
        <v>0</v>
      </c>
      <c r="H43" s="126">
        <f>H44</f>
        <v>11311</v>
      </c>
      <c r="I43" s="83">
        <f>I44</f>
        <v>5000</v>
      </c>
      <c r="J43" s="83">
        <f>J44</f>
        <v>0</v>
      </c>
      <c r="K43" s="131" t="e">
        <f>J43/G43*100</f>
        <v>#DIV/0!</v>
      </c>
      <c r="L43" s="82">
        <f>J43/H43*100</f>
        <v>0</v>
      </c>
    </row>
    <row r="44" spans="2:12" ht="15.75" customHeight="1" x14ac:dyDescent="0.25">
      <c r="E44" s="127">
        <v>9221</v>
      </c>
      <c r="F44" s="82" t="s">
        <v>194</v>
      </c>
      <c r="G44" s="83">
        <v>0</v>
      </c>
      <c r="H44" s="83">
        <v>11311</v>
      </c>
      <c r="I44" s="83">
        <v>5000</v>
      </c>
      <c r="J44" s="83">
        <v>0</v>
      </c>
      <c r="K44" s="131" t="e">
        <f>J44/G44*100</f>
        <v>#DIV/0!</v>
      </c>
      <c r="L44" s="82">
        <f>J44/H44*100</f>
        <v>0</v>
      </c>
    </row>
    <row r="45" spans="2:12" ht="15.75" customHeight="1" x14ac:dyDescent="0.25">
      <c r="E45" s="128" t="s">
        <v>222</v>
      </c>
      <c r="F45" s="129"/>
      <c r="G45" s="130">
        <f>G11+G43</f>
        <v>456027.08999999997</v>
      </c>
      <c r="H45" s="83">
        <f>H11+H43</f>
        <v>2501178</v>
      </c>
      <c r="I45" s="83"/>
      <c r="J45" s="83">
        <f>J11+J43</f>
        <v>1851190.69</v>
      </c>
      <c r="K45" s="141">
        <f>J45/G45*100</f>
        <v>405.93875464722942</v>
      </c>
      <c r="L45" s="142">
        <f>J45/H45*100</f>
        <v>74.012752790884932</v>
      </c>
    </row>
    <row r="46" spans="2:12" ht="15.75" customHeight="1" x14ac:dyDescent="0.25"/>
    <row r="47" spans="2:12" ht="15.75" customHeight="1" x14ac:dyDescent="0.25"/>
    <row r="48" spans="2:12" ht="45" x14ac:dyDescent="0.25">
      <c r="B48" s="171" t="s">
        <v>6</v>
      </c>
      <c r="C48" s="172"/>
      <c r="D48" s="172"/>
      <c r="E48" s="172"/>
      <c r="F48" s="173"/>
      <c r="G48" s="41" t="s">
        <v>195</v>
      </c>
      <c r="H48" s="41" t="s">
        <v>204</v>
      </c>
      <c r="I48" s="41" t="s">
        <v>57</v>
      </c>
      <c r="J48" s="41" t="s">
        <v>208</v>
      </c>
      <c r="K48" s="41" t="s">
        <v>15</v>
      </c>
      <c r="L48" s="41" t="s">
        <v>40</v>
      </c>
    </row>
    <row r="49" spans="2:12" ht="12.75" customHeight="1" x14ac:dyDescent="0.25">
      <c r="B49" s="171">
        <v>1</v>
      </c>
      <c r="C49" s="172"/>
      <c r="D49" s="172"/>
      <c r="E49" s="172"/>
      <c r="F49" s="173"/>
      <c r="G49" s="41">
        <v>2</v>
      </c>
      <c r="H49" s="41">
        <v>3</v>
      </c>
      <c r="I49" s="41">
        <v>4</v>
      </c>
      <c r="J49" s="41">
        <v>5</v>
      </c>
      <c r="K49" s="41" t="s">
        <v>17</v>
      </c>
      <c r="L49" s="41" t="s">
        <v>111</v>
      </c>
    </row>
    <row r="50" spans="2:12" x14ac:dyDescent="0.25">
      <c r="B50" s="60"/>
      <c r="C50" s="60"/>
      <c r="D50" s="60"/>
      <c r="E50" s="60"/>
      <c r="F50" s="60" t="s">
        <v>7</v>
      </c>
      <c r="G50" s="61">
        <f>G51+G89</f>
        <v>386419.19000000006</v>
      </c>
      <c r="H50" s="113">
        <f>H51+H89</f>
        <v>2440178</v>
      </c>
      <c r="I50" s="91"/>
      <c r="J50" s="114">
        <f>J51+J89</f>
        <v>1586347.5799999998</v>
      </c>
      <c r="K50" s="83">
        <f t="shared" ref="K50:K78" si="2">J50/G50*100</f>
        <v>410.52505182260734</v>
      </c>
      <c r="L50" s="83">
        <f>J50/H50*100</f>
        <v>65.009502585467118</v>
      </c>
    </row>
    <row r="51" spans="2:12" x14ac:dyDescent="0.25">
      <c r="B51" s="60">
        <v>3</v>
      </c>
      <c r="C51" s="60"/>
      <c r="D51" s="60"/>
      <c r="E51" s="60"/>
      <c r="F51" s="60" t="s">
        <v>3</v>
      </c>
      <c r="G51" s="61">
        <f>G52+G60+G86</f>
        <v>371827.92000000004</v>
      </c>
      <c r="H51" s="113">
        <f>H52+H60+H86</f>
        <v>1162386</v>
      </c>
      <c r="I51" s="91"/>
      <c r="J51" s="114">
        <f>J52+J60+J86</f>
        <v>386993.23000000004</v>
      </c>
      <c r="K51" s="83">
        <f t="shared" si="2"/>
        <v>104.07858291007301</v>
      </c>
      <c r="L51" s="83">
        <f t="shared" ref="L51:L101" si="3">J51/H51*100</f>
        <v>33.293005077487173</v>
      </c>
    </row>
    <row r="52" spans="2:12" x14ac:dyDescent="0.25">
      <c r="B52" s="60"/>
      <c r="C52" s="65">
        <v>31</v>
      </c>
      <c r="D52" s="65"/>
      <c r="E52" s="65"/>
      <c r="F52" s="65" t="s">
        <v>4</v>
      </c>
      <c r="G52" s="61">
        <f>G53+G56+G58</f>
        <v>284736.88</v>
      </c>
      <c r="H52" s="113">
        <v>698240</v>
      </c>
      <c r="I52" s="91"/>
      <c r="J52" s="114">
        <f>J53+J56+J58</f>
        <v>320661.38</v>
      </c>
      <c r="K52" s="83">
        <f t="shared" si="2"/>
        <v>112.61673584398339</v>
      </c>
      <c r="L52" s="83">
        <f t="shared" si="3"/>
        <v>45.924235219981668</v>
      </c>
    </row>
    <row r="53" spans="2:12" x14ac:dyDescent="0.25">
      <c r="B53" s="84"/>
      <c r="C53" s="84"/>
      <c r="D53" s="84">
        <v>311</v>
      </c>
      <c r="E53" s="84"/>
      <c r="F53" s="84" t="s">
        <v>23</v>
      </c>
      <c r="G53" s="61">
        <f>G54+G55</f>
        <v>211057.00999999998</v>
      </c>
      <c r="H53" s="91"/>
      <c r="I53" s="91"/>
      <c r="J53" s="114">
        <f>J54+J55</f>
        <v>256185.78</v>
      </c>
      <c r="K53" s="83">
        <f t="shared" si="2"/>
        <v>121.38226538886343</v>
      </c>
      <c r="L53" s="118" t="e">
        <f t="shared" si="3"/>
        <v>#DIV/0!</v>
      </c>
    </row>
    <row r="54" spans="2:12" x14ac:dyDescent="0.25">
      <c r="B54" s="84"/>
      <c r="C54" s="84"/>
      <c r="D54" s="84"/>
      <c r="E54" s="84">
        <v>3111</v>
      </c>
      <c r="F54" s="84" t="s">
        <v>24</v>
      </c>
      <c r="G54" s="61">
        <v>209756.96</v>
      </c>
      <c r="H54" s="91"/>
      <c r="I54" s="91"/>
      <c r="J54" s="114">
        <v>255583.25</v>
      </c>
      <c r="K54" s="83">
        <f t="shared" si="2"/>
        <v>121.84732749749996</v>
      </c>
      <c r="L54" s="118" t="e">
        <f t="shared" si="3"/>
        <v>#DIV/0!</v>
      </c>
    </row>
    <row r="55" spans="2:12" x14ac:dyDescent="0.25">
      <c r="B55" s="84"/>
      <c r="C55" s="84"/>
      <c r="D55" s="84"/>
      <c r="E55" s="84">
        <v>3113</v>
      </c>
      <c r="F55" s="84" t="s">
        <v>138</v>
      </c>
      <c r="G55" s="61">
        <v>1300.05</v>
      </c>
      <c r="H55" s="91"/>
      <c r="I55" s="91"/>
      <c r="J55" s="114">
        <v>602.53</v>
      </c>
      <c r="K55" s="83">
        <f t="shared" si="2"/>
        <v>46.346678973885616</v>
      </c>
      <c r="L55" s="118" t="e">
        <f t="shared" si="3"/>
        <v>#DIV/0!</v>
      </c>
    </row>
    <row r="56" spans="2:12" x14ac:dyDescent="0.25">
      <c r="B56" s="84"/>
      <c r="C56" s="84"/>
      <c r="D56" s="84">
        <v>312</v>
      </c>
      <c r="E56" s="84"/>
      <c r="F56" s="84" t="s">
        <v>139</v>
      </c>
      <c r="G56" s="61">
        <f>G57</f>
        <v>38806.480000000003</v>
      </c>
      <c r="H56" s="91"/>
      <c r="I56" s="91"/>
      <c r="J56" s="114">
        <f>J57</f>
        <v>23927.439999999999</v>
      </c>
      <c r="K56" s="83">
        <f t="shared" si="2"/>
        <v>61.658362211671857</v>
      </c>
      <c r="L56" s="118" t="e">
        <f t="shared" si="3"/>
        <v>#DIV/0!</v>
      </c>
    </row>
    <row r="57" spans="2:12" x14ac:dyDescent="0.25">
      <c r="B57" s="84"/>
      <c r="C57" s="84"/>
      <c r="D57" s="84"/>
      <c r="E57" s="84">
        <v>3121</v>
      </c>
      <c r="F57" s="84" t="s">
        <v>139</v>
      </c>
      <c r="G57" s="61">
        <v>38806.480000000003</v>
      </c>
      <c r="H57" s="91"/>
      <c r="I57" s="91"/>
      <c r="J57" s="114">
        <v>23927.439999999999</v>
      </c>
      <c r="K57" s="83">
        <f t="shared" si="2"/>
        <v>61.658362211671857</v>
      </c>
      <c r="L57" s="118" t="e">
        <f t="shared" si="3"/>
        <v>#DIV/0!</v>
      </c>
    </row>
    <row r="58" spans="2:12" x14ac:dyDescent="0.25">
      <c r="B58" s="84"/>
      <c r="C58" s="84"/>
      <c r="D58" s="84">
        <v>313</v>
      </c>
      <c r="E58" s="84"/>
      <c r="F58" s="84" t="s">
        <v>140</v>
      </c>
      <c r="G58" s="61">
        <f>G59</f>
        <v>34873.39</v>
      </c>
      <c r="H58" s="91"/>
      <c r="I58" s="91"/>
      <c r="J58" s="114">
        <f>J59</f>
        <v>40548.160000000003</v>
      </c>
      <c r="K58" s="83">
        <f t="shared" si="2"/>
        <v>116.27249315308894</v>
      </c>
      <c r="L58" s="118" t="e">
        <f t="shared" si="3"/>
        <v>#DIV/0!</v>
      </c>
    </row>
    <row r="59" spans="2:12" x14ac:dyDescent="0.25">
      <c r="B59" s="84"/>
      <c r="C59" s="84"/>
      <c r="D59" s="84"/>
      <c r="E59" s="84">
        <v>3132</v>
      </c>
      <c r="F59" s="84" t="s">
        <v>141</v>
      </c>
      <c r="G59" s="61">
        <v>34873.39</v>
      </c>
      <c r="H59" s="91"/>
      <c r="I59" s="91"/>
      <c r="J59" s="114">
        <v>40548.160000000003</v>
      </c>
      <c r="K59" s="83">
        <f t="shared" si="2"/>
        <v>116.27249315308894</v>
      </c>
      <c r="L59" s="118" t="e">
        <f t="shared" si="3"/>
        <v>#DIV/0!</v>
      </c>
    </row>
    <row r="60" spans="2:12" x14ac:dyDescent="0.25">
      <c r="B60" s="84"/>
      <c r="C60" s="84">
        <v>32</v>
      </c>
      <c r="D60" s="85"/>
      <c r="E60" s="85"/>
      <c r="F60" s="84" t="s">
        <v>12</v>
      </c>
      <c r="G60" s="61">
        <f>G61+G65+G70+G79+G81</f>
        <v>87086.45</v>
      </c>
      <c r="H60" s="113">
        <v>464046</v>
      </c>
      <c r="I60" s="91"/>
      <c r="J60" s="114">
        <f>J61+J65+J70+J79+J81</f>
        <v>66302.260000000009</v>
      </c>
      <c r="K60" s="83">
        <f t="shared" si="2"/>
        <v>76.133841717052448</v>
      </c>
      <c r="L60" s="83">
        <f t="shared" si="3"/>
        <v>14.287863703167361</v>
      </c>
    </row>
    <row r="61" spans="2:12" x14ac:dyDescent="0.25">
      <c r="B61" s="84"/>
      <c r="C61" s="84"/>
      <c r="D61" s="84">
        <v>321</v>
      </c>
      <c r="E61" s="84"/>
      <c r="F61" s="84" t="s">
        <v>25</v>
      </c>
      <c r="G61" s="61">
        <f>G62+G63+G64</f>
        <v>6869.6100000000006</v>
      </c>
      <c r="H61" s="91"/>
      <c r="I61" s="94"/>
      <c r="J61" s="114">
        <f>J62+J63+J64</f>
        <v>8340.16</v>
      </c>
      <c r="K61" s="83">
        <f t="shared" si="2"/>
        <v>121.40660095696842</v>
      </c>
      <c r="L61" s="118" t="e">
        <f t="shared" si="3"/>
        <v>#DIV/0!</v>
      </c>
    </row>
    <row r="62" spans="2:12" x14ac:dyDescent="0.25">
      <c r="B62" s="84"/>
      <c r="C62" s="86"/>
      <c r="D62" s="84"/>
      <c r="E62" s="84">
        <v>3211</v>
      </c>
      <c r="F62" s="69" t="s">
        <v>26</v>
      </c>
      <c r="G62" s="61">
        <v>2546.06</v>
      </c>
      <c r="H62" s="91"/>
      <c r="I62" s="94"/>
      <c r="J62" s="114">
        <v>3394.16</v>
      </c>
      <c r="K62" s="83">
        <f t="shared" si="2"/>
        <v>133.3102911950229</v>
      </c>
      <c r="L62" s="118" t="e">
        <f t="shared" si="3"/>
        <v>#DIV/0!</v>
      </c>
    </row>
    <row r="63" spans="2:12" x14ac:dyDescent="0.25">
      <c r="B63" s="84"/>
      <c r="C63" s="86"/>
      <c r="D63" s="85"/>
      <c r="E63" s="84">
        <v>3212</v>
      </c>
      <c r="F63" s="84" t="s">
        <v>142</v>
      </c>
      <c r="G63" s="61">
        <v>3737.05</v>
      </c>
      <c r="H63" s="91"/>
      <c r="I63" s="94"/>
      <c r="J63" s="114">
        <v>4791</v>
      </c>
      <c r="K63" s="83">
        <f t="shared" si="2"/>
        <v>128.20272674970897</v>
      </c>
      <c r="L63" s="118" t="e">
        <f t="shared" si="3"/>
        <v>#DIV/0!</v>
      </c>
    </row>
    <row r="64" spans="2:12" x14ac:dyDescent="0.25">
      <c r="B64" s="84"/>
      <c r="C64" s="84"/>
      <c r="D64" s="84"/>
      <c r="E64" s="84">
        <v>3213</v>
      </c>
      <c r="F64" s="84" t="s">
        <v>143</v>
      </c>
      <c r="G64" s="61">
        <v>586.5</v>
      </c>
      <c r="H64" s="91"/>
      <c r="I64" s="94"/>
      <c r="J64" s="114">
        <v>155</v>
      </c>
      <c r="K64" s="83">
        <f t="shared" si="2"/>
        <v>26.427962489343564</v>
      </c>
      <c r="L64" s="118" t="e">
        <f t="shared" si="3"/>
        <v>#DIV/0!</v>
      </c>
    </row>
    <row r="65" spans="2:12" x14ac:dyDescent="0.25">
      <c r="B65" s="84"/>
      <c r="C65" s="84"/>
      <c r="D65" s="84">
        <v>322</v>
      </c>
      <c r="E65" s="84"/>
      <c r="F65" s="84" t="s">
        <v>144</v>
      </c>
      <c r="G65" s="61">
        <f>G66+G67+G68+G69</f>
        <v>20162.009999999998</v>
      </c>
      <c r="H65" s="91"/>
      <c r="I65" s="94"/>
      <c r="J65" s="114">
        <f>J66+J67+J68+J69</f>
        <v>14736.170000000002</v>
      </c>
      <c r="K65" s="83">
        <f t="shared" si="2"/>
        <v>73.088794222401461</v>
      </c>
      <c r="L65" s="118" t="e">
        <f t="shared" si="3"/>
        <v>#DIV/0!</v>
      </c>
    </row>
    <row r="66" spans="2:12" x14ac:dyDescent="0.25">
      <c r="B66" s="84"/>
      <c r="C66" s="84"/>
      <c r="D66" s="84"/>
      <c r="E66" s="84">
        <v>3221</v>
      </c>
      <c r="F66" s="84" t="s">
        <v>145</v>
      </c>
      <c r="G66" s="61">
        <v>4013.33</v>
      </c>
      <c r="H66" s="91"/>
      <c r="I66" s="94"/>
      <c r="J66" s="114">
        <v>4788.5200000000004</v>
      </c>
      <c r="K66" s="83">
        <f t="shared" si="2"/>
        <v>119.31538149118066</v>
      </c>
      <c r="L66" s="118" t="e">
        <f t="shared" si="3"/>
        <v>#DIV/0!</v>
      </c>
    </row>
    <row r="67" spans="2:12" x14ac:dyDescent="0.25">
      <c r="B67" s="84"/>
      <c r="C67" s="84"/>
      <c r="D67" s="84"/>
      <c r="E67" s="84">
        <v>3223</v>
      </c>
      <c r="F67" s="84" t="s">
        <v>146</v>
      </c>
      <c r="G67" s="61">
        <v>12262.83</v>
      </c>
      <c r="H67" s="91"/>
      <c r="I67" s="94"/>
      <c r="J67" s="114">
        <v>5551.68</v>
      </c>
      <c r="K67" s="83">
        <f t="shared" si="2"/>
        <v>45.272420803354528</v>
      </c>
      <c r="L67" s="118" t="e">
        <f t="shared" si="3"/>
        <v>#DIV/0!</v>
      </c>
    </row>
    <row r="68" spans="2:12" x14ac:dyDescent="0.25">
      <c r="B68" s="84"/>
      <c r="C68" s="84"/>
      <c r="D68" s="84"/>
      <c r="E68" s="84">
        <v>3224</v>
      </c>
      <c r="F68" s="84" t="s">
        <v>147</v>
      </c>
      <c r="G68" s="61">
        <v>2446.5</v>
      </c>
      <c r="H68" s="91"/>
      <c r="I68" s="94"/>
      <c r="J68" s="114">
        <v>3675.61</v>
      </c>
      <c r="K68" s="83">
        <f t="shared" si="2"/>
        <v>150.23952585325978</v>
      </c>
      <c r="L68" s="118" t="e">
        <f t="shared" si="3"/>
        <v>#DIV/0!</v>
      </c>
    </row>
    <row r="69" spans="2:12" x14ac:dyDescent="0.25">
      <c r="B69" s="84"/>
      <c r="C69" s="84"/>
      <c r="D69" s="84"/>
      <c r="E69" s="84">
        <v>3225</v>
      </c>
      <c r="F69" s="84" t="s">
        <v>148</v>
      </c>
      <c r="G69" s="61">
        <v>1439.35</v>
      </c>
      <c r="H69" s="91"/>
      <c r="I69" s="94"/>
      <c r="J69" s="114">
        <v>720.36</v>
      </c>
      <c r="K69" s="83">
        <f t="shared" si="2"/>
        <v>50.047590926459861</v>
      </c>
      <c r="L69" s="118" t="e">
        <f t="shared" si="3"/>
        <v>#DIV/0!</v>
      </c>
    </row>
    <row r="70" spans="2:12" x14ac:dyDescent="0.25">
      <c r="B70" s="84"/>
      <c r="C70" s="84"/>
      <c r="D70" s="84">
        <v>323</v>
      </c>
      <c r="E70" s="84"/>
      <c r="F70" s="84" t="s">
        <v>149</v>
      </c>
      <c r="G70" s="61">
        <f>G71+G72+G73+G74+G75+G76+G77+G78</f>
        <v>52644.24</v>
      </c>
      <c r="H70" s="91"/>
      <c r="I70" s="94"/>
      <c r="J70" s="114">
        <f>J71+J72+J73+J74+J75+J76+J77+J78</f>
        <v>38416.54</v>
      </c>
      <c r="K70" s="83">
        <f t="shared" si="2"/>
        <v>72.973871405494691</v>
      </c>
      <c r="L70" s="118" t="e">
        <f t="shared" si="3"/>
        <v>#DIV/0!</v>
      </c>
    </row>
    <row r="71" spans="2:12" x14ac:dyDescent="0.25">
      <c r="B71" s="84"/>
      <c r="C71" s="84"/>
      <c r="D71" s="84"/>
      <c r="E71" s="84">
        <v>3231</v>
      </c>
      <c r="F71" s="84" t="s">
        <v>150</v>
      </c>
      <c r="G71" s="61">
        <v>4001.7</v>
      </c>
      <c r="H71" s="91"/>
      <c r="I71" s="94"/>
      <c r="J71" s="114">
        <v>8501.85</v>
      </c>
      <c r="K71" s="83">
        <f t="shared" si="2"/>
        <v>212.4559562186071</v>
      </c>
      <c r="L71" s="118" t="e">
        <f t="shared" si="3"/>
        <v>#DIV/0!</v>
      </c>
    </row>
    <row r="72" spans="2:12" x14ac:dyDescent="0.25">
      <c r="B72" s="84"/>
      <c r="C72" s="84"/>
      <c r="D72" s="84"/>
      <c r="E72" s="84">
        <v>3232</v>
      </c>
      <c r="F72" s="84" t="s">
        <v>151</v>
      </c>
      <c r="G72" s="61">
        <v>8342.75</v>
      </c>
      <c r="H72" s="91"/>
      <c r="I72" s="94"/>
      <c r="J72" s="114">
        <v>6199.25</v>
      </c>
      <c r="K72" s="83">
        <f t="shared" si="2"/>
        <v>74.30703305265051</v>
      </c>
      <c r="L72" s="118" t="e">
        <f t="shared" si="3"/>
        <v>#DIV/0!</v>
      </c>
    </row>
    <row r="73" spans="2:12" x14ac:dyDescent="0.25">
      <c r="B73" s="84"/>
      <c r="C73" s="84"/>
      <c r="D73" s="84"/>
      <c r="E73" s="84">
        <v>3233</v>
      </c>
      <c r="F73" s="84" t="s">
        <v>152</v>
      </c>
      <c r="G73" s="61">
        <v>4590.58</v>
      </c>
      <c r="H73" s="91"/>
      <c r="I73" s="94"/>
      <c r="J73" s="114">
        <v>3451.25</v>
      </c>
      <c r="K73" s="118">
        <f t="shared" si="2"/>
        <v>75.181131795982196</v>
      </c>
      <c r="L73" s="118" t="e">
        <f t="shared" si="3"/>
        <v>#DIV/0!</v>
      </c>
    </row>
    <row r="74" spans="2:12" x14ac:dyDescent="0.25">
      <c r="B74" s="84"/>
      <c r="C74" s="84"/>
      <c r="D74" s="84"/>
      <c r="E74" s="84">
        <v>3234</v>
      </c>
      <c r="F74" s="84" t="s">
        <v>153</v>
      </c>
      <c r="G74" s="61">
        <v>1545.53</v>
      </c>
      <c r="H74" s="91"/>
      <c r="I74" s="94"/>
      <c r="J74" s="114">
        <v>1756.56</v>
      </c>
      <c r="K74" s="83">
        <f t="shared" si="2"/>
        <v>113.65421570593905</v>
      </c>
      <c r="L74" s="118" t="e">
        <f t="shared" si="3"/>
        <v>#DIV/0!</v>
      </c>
    </row>
    <row r="75" spans="2:12" x14ac:dyDescent="0.25">
      <c r="B75" s="84"/>
      <c r="C75" s="84"/>
      <c r="D75" s="84"/>
      <c r="E75" s="84">
        <v>3236</v>
      </c>
      <c r="F75" s="84" t="s">
        <v>154</v>
      </c>
      <c r="G75" s="61">
        <v>2640</v>
      </c>
      <c r="H75" s="91"/>
      <c r="I75" s="94"/>
      <c r="J75" s="114">
        <v>2405</v>
      </c>
      <c r="K75" s="83">
        <f t="shared" si="2"/>
        <v>91.098484848484844</v>
      </c>
      <c r="L75" s="118" t="e">
        <f t="shared" si="3"/>
        <v>#DIV/0!</v>
      </c>
    </row>
    <row r="76" spans="2:12" x14ac:dyDescent="0.25">
      <c r="B76" s="84"/>
      <c r="C76" s="84"/>
      <c r="D76" s="84"/>
      <c r="E76" s="84">
        <v>3237</v>
      </c>
      <c r="F76" s="84" t="s">
        <v>155</v>
      </c>
      <c r="G76" s="61">
        <v>19021.93</v>
      </c>
      <c r="H76" s="91"/>
      <c r="I76" s="94"/>
      <c r="J76" s="114">
        <v>5678.82</v>
      </c>
      <c r="K76" s="83">
        <f t="shared" si="2"/>
        <v>29.854068435747578</v>
      </c>
      <c r="L76" s="118" t="e">
        <f t="shared" si="3"/>
        <v>#DIV/0!</v>
      </c>
    </row>
    <row r="77" spans="2:12" x14ac:dyDescent="0.25">
      <c r="B77" s="84"/>
      <c r="C77" s="84"/>
      <c r="D77" s="84"/>
      <c r="E77" s="84">
        <v>3238</v>
      </c>
      <c r="F77" s="84" t="s">
        <v>156</v>
      </c>
      <c r="G77" s="61">
        <v>2076.83</v>
      </c>
      <c r="H77" s="91"/>
      <c r="I77" s="94"/>
      <c r="J77" s="114">
        <v>3567.94</v>
      </c>
      <c r="K77" s="83">
        <f t="shared" si="2"/>
        <v>171.79740277249462</v>
      </c>
      <c r="L77" s="118" t="e">
        <f t="shared" si="3"/>
        <v>#DIV/0!</v>
      </c>
    </row>
    <row r="78" spans="2:12" x14ac:dyDescent="0.25">
      <c r="B78" s="84"/>
      <c r="C78" s="84"/>
      <c r="D78" s="84"/>
      <c r="E78" s="84">
        <v>3239</v>
      </c>
      <c r="F78" s="84" t="s">
        <v>157</v>
      </c>
      <c r="G78" s="61">
        <v>10424.92</v>
      </c>
      <c r="H78" s="91"/>
      <c r="I78" s="94"/>
      <c r="J78" s="114">
        <v>6855.87</v>
      </c>
      <c r="K78" s="83">
        <f t="shared" si="2"/>
        <v>65.764245672868469</v>
      </c>
      <c r="L78" s="118" t="e">
        <f t="shared" si="3"/>
        <v>#DIV/0!</v>
      </c>
    </row>
    <row r="79" spans="2:12" x14ac:dyDescent="0.25">
      <c r="B79" s="84"/>
      <c r="C79" s="84"/>
      <c r="D79" s="84">
        <v>324</v>
      </c>
      <c r="E79" s="84"/>
      <c r="F79" s="84" t="s">
        <v>158</v>
      </c>
      <c r="G79" s="61">
        <f>G80</f>
        <v>1005</v>
      </c>
      <c r="H79" s="91"/>
      <c r="I79" s="94"/>
      <c r="J79" s="114">
        <f>J80</f>
        <v>0</v>
      </c>
      <c r="K79" s="118">
        <f t="shared" ref="K79:K101" si="4">J79/G79*100</f>
        <v>0</v>
      </c>
      <c r="L79" s="118" t="e">
        <f t="shared" si="3"/>
        <v>#DIV/0!</v>
      </c>
    </row>
    <row r="80" spans="2:12" x14ac:dyDescent="0.25">
      <c r="B80" s="84"/>
      <c r="C80" s="84"/>
      <c r="D80" s="84"/>
      <c r="E80" s="84">
        <v>3241</v>
      </c>
      <c r="F80" s="84" t="s">
        <v>158</v>
      </c>
      <c r="G80" s="61">
        <v>1005</v>
      </c>
      <c r="H80" s="91"/>
      <c r="I80" s="94"/>
      <c r="J80" s="114">
        <v>0</v>
      </c>
      <c r="K80" s="118">
        <f t="shared" si="4"/>
        <v>0</v>
      </c>
      <c r="L80" s="118" t="e">
        <f t="shared" si="3"/>
        <v>#DIV/0!</v>
      </c>
    </row>
    <row r="81" spans="2:12" x14ac:dyDescent="0.25">
      <c r="B81" s="84"/>
      <c r="C81" s="84"/>
      <c r="D81" s="84">
        <v>329</v>
      </c>
      <c r="E81" s="84"/>
      <c r="F81" s="84" t="s">
        <v>159</v>
      </c>
      <c r="G81" s="61">
        <f>G82+G83+G84+G85</f>
        <v>6405.59</v>
      </c>
      <c r="H81" s="91"/>
      <c r="I81" s="94"/>
      <c r="J81" s="114">
        <f>J82+J83+J84+J85</f>
        <v>4809.3900000000003</v>
      </c>
      <c r="K81" s="83">
        <f t="shared" si="4"/>
        <v>75.08114006672298</v>
      </c>
      <c r="L81" s="118" t="e">
        <f t="shared" si="3"/>
        <v>#DIV/0!</v>
      </c>
    </row>
    <row r="82" spans="2:12" x14ac:dyDescent="0.25">
      <c r="B82" s="84"/>
      <c r="C82" s="84"/>
      <c r="D82" s="84"/>
      <c r="E82" s="84">
        <v>3292</v>
      </c>
      <c r="F82" s="84" t="s">
        <v>160</v>
      </c>
      <c r="G82" s="61">
        <v>4135.3100000000004</v>
      </c>
      <c r="H82" s="91"/>
      <c r="I82" s="94"/>
      <c r="J82" s="114">
        <v>4348.99</v>
      </c>
      <c r="K82" s="83">
        <f t="shared" si="4"/>
        <v>105.16720632794154</v>
      </c>
      <c r="L82" s="118" t="e">
        <f t="shared" si="3"/>
        <v>#DIV/0!</v>
      </c>
    </row>
    <row r="83" spans="2:12" x14ac:dyDescent="0.25">
      <c r="B83" s="84"/>
      <c r="C83" s="84"/>
      <c r="D83" s="84"/>
      <c r="E83" s="84">
        <v>3293</v>
      </c>
      <c r="F83" s="84" t="s">
        <v>161</v>
      </c>
      <c r="G83" s="61">
        <v>1485.7</v>
      </c>
      <c r="H83" s="91"/>
      <c r="I83" s="94"/>
      <c r="J83" s="114">
        <v>247.85</v>
      </c>
      <c r="K83" s="83">
        <f t="shared" si="4"/>
        <v>16.682371945884096</v>
      </c>
      <c r="L83" s="118" t="e">
        <f t="shared" si="3"/>
        <v>#DIV/0!</v>
      </c>
    </row>
    <row r="84" spans="2:12" x14ac:dyDescent="0.25">
      <c r="B84" s="84"/>
      <c r="C84" s="84"/>
      <c r="D84" s="84"/>
      <c r="E84" s="84">
        <v>3295</v>
      </c>
      <c r="F84" s="84" t="s">
        <v>162</v>
      </c>
      <c r="G84" s="61">
        <v>734.58</v>
      </c>
      <c r="H84" s="91"/>
      <c r="I84" s="94"/>
      <c r="J84" s="114">
        <v>172.55</v>
      </c>
      <c r="K84" s="83">
        <f t="shared" si="4"/>
        <v>23.489613112254624</v>
      </c>
      <c r="L84" s="118" t="e">
        <f t="shared" si="3"/>
        <v>#DIV/0!</v>
      </c>
    </row>
    <row r="85" spans="2:12" x14ac:dyDescent="0.25">
      <c r="B85" s="84"/>
      <c r="C85" s="84"/>
      <c r="D85" s="84"/>
      <c r="E85" s="84">
        <v>3299</v>
      </c>
      <c r="F85" s="84" t="s">
        <v>159</v>
      </c>
      <c r="G85" s="61">
        <v>50</v>
      </c>
      <c r="H85" s="91"/>
      <c r="I85" s="94"/>
      <c r="J85" s="114">
        <v>40</v>
      </c>
      <c r="K85" s="118">
        <f t="shared" si="4"/>
        <v>80</v>
      </c>
      <c r="L85" s="118" t="e">
        <f t="shared" si="3"/>
        <v>#DIV/0!</v>
      </c>
    </row>
    <row r="86" spans="2:12" x14ac:dyDescent="0.25">
      <c r="B86" s="84"/>
      <c r="C86" s="84">
        <v>34</v>
      </c>
      <c r="D86" s="84"/>
      <c r="E86" s="84"/>
      <c r="F86" s="84" t="s">
        <v>163</v>
      </c>
      <c r="G86" s="61">
        <f>G87</f>
        <v>4.59</v>
      </c>
      <c r="H86" s="113">
        <v>100</v>
      </c>
      <c r="I86" s="94"/>
      <c r="J86" s="114">
        <f>J87</f>
        <v>29.59</v>
      </c>
      <c r="K86" s="83">
        <f t="shared" si="4"/>
        <v>644.6623093681917</v>
      </c>
      <c r="L86" s="83">
        <f t="shared" si="3"/>
        <v>29.59</v>
      </c>
    </row>
    <row r="87" spans="2:12" x14ac:dyDescent="0.25">
      <c r="B87" s="84"/>
      <c r="C87" s="84"/>
      <c r="D87" s="84">
        <v>343</v>
      </c>
      <c r="E87" s="84"/>
      <c r="F87" s="84" t="s">
        <v>164</v>
      </c>
      <c r="G87" s="61">
        <f>G88</f>
        <v>4.59</v>
      </c>
      <c r="H87" s="91"/>
      <c r="I87" s="94"/>
      <c r="J87" s="114">
        <f>J88</f>
        <v>29.59</v>
      </c>
      <c r="K87" s="83">
        <f t="shared" si="4"/>
        <v>644.6623093681917</v>
      </c>
      <c r="L87" s="118" t="e">
        <f t="shared" si="3"/>
        <v>#DIV/0!</v>
      </c>
    </row>
    <row r="88" spans="2:12" x14ac:dyDescent="0.25">
      <c r="B88" s="69"/>
      <c r="C88" s="69"/>
      <c r="D88" s="69"/>
      <c r="E88" s="69">
        <v>3433</v>
      </c>
      <c r="F88" s="69" t="s">
        <v>165</v>
      </c>
      <c r="G88" s="61">
        <v>4.59</v>
      </c>
      <c r="H88" s="91"/>
      <c r="I88" s="94"/>
      <c r="J88" s="114">
        <v>29.59</v>
      </c>
      <c r="K88" s="83">
        <f t="shared" si="4"/>
        <v>644.6623093681917</v>
      </c>
      <c r="L88" s="118" t="e">
        <f t="shared" si="3"/>
        <v>#DIV/0!</v>
      </c>
    </row>
    <row r="89" spans="2:12" x14ac:dyDescent="0.25">
      <c r="B89" s="66">
        <v>4</v>
      </c>
      <c r="C89" s="66"/>
      <c r="D89" s="66"/>
      <c r="E89" s="66"/>
      <c r="F89" s="67" t="s">
        <v>5</v>
      </c>
      <c r="G89" s="61">
        <f>G90+G97</f>
        <v>14591.27</v>
      </c>
      <c r="H89" s="113">
        <f>H90+H97</f>
        <v>1277792</v>
      </c>
      <c r="I89" s="94"/>
      <c r="J89" s="114">
        <f>J90+J97</f>
        <v>1199354.3499999999</v>
      </c>
      <c r="K89" s="83">
        <f t="shared" si="4"/>
        <v>8219.6707346241947</v>
      </c>
      <c r="L89" s="83">
        <f t="shared" si="3"/>
        <v>93.861469628859766</v>
      </c>
    </row>
    <row r="90" spans="2:12" ht="28.5" x14ac:dyDescent="0.25">
      <c r="B90" s="65"/>
      <c r="C90" s="65">
        <v>42</v>
      </c>
      <c r="D90" s="65"/>
      <c r="E90" s="65"/>
      <c r="F90" s="68" t="s">
        <v>166</v>
      </c>
      <c r="G90" s="61">
        <f>G91+G95</f>
        <v>13991.27</v>
      </c>
      <c r="H90" s="113">
        <v>32957</v>
      </c>
      <c r="I90" s="94"/>
      <c r="J90" s="114">
        <f>J91+J95</f>
        <v>4100.38</v>
      </c>
      <c r="K90" s="83">
        <f t="shared" si="4"/>
        <v>29.306703394330892</v>
      </c>
      <c r="L90" s="83">
        <f t="shared" si="3"/>
        <v>12.441605728676761</v>
      </c>
    </row>
    <row r="91" spans="2:12" x14ac:dyDescent="0.25">
      <c r="B91" s="65"/>
      <c r="C91" s="65"/>
      <c r="D91" s="84">
        <v>422</v>
      </c>
      <c r="E91" s="84"/>
      <c r="F91" s="84" t="s">
        <v>167</v>
      </c>
      <c r="G91" s="61">
        <f>G92+G94+G93</f>
        <v>8591.27</v>
      </c>
      <c r="H91" s="91"/>
      <c r="I91" s="94"/>
      <c r="J91" s="114">
        <f>J92+J93+J94</f>
        <v>2100.38</v>
      </c>
      <c r="K91" s="83">
        <f t="shared" si="4"/>
        <v>24.447840656852829</v>
      </c>
      <c r="L91" s="118" t="e">
        <f t="shared" si="3"/>
        <v>#DIV/0!</v>
      </c>
    </row>
    <row r="92" spans="2:12" x14ac:dyDescent="0.25">
      <c r="B92" s="65"/>
      <c r="C92" s="65"/>
      <c r="D92" s="84"/>
      <c r="E92" s="84">
        <v>4221</v>
      </c>
      <c r="F92" s="84" t="s">
        <v>168</v>
      </c>
      <c r="G92" s="61">
        <v>7831.28</v>
      </c>
      <c r="H92" s="91"/>
      <c r="I92" s="94"/>
      <c r="J92" s="114">
        <v>2100.38</v>
      </c>
      <c r="K92" s="83">
        <f t="shared" si="4"/>
        <v>26.820392068729511</v>
      </c>
      <c r="L92" s="118" t="e">
        <f t="shared" si="3"/>
        <v>#DIV/0!</v>
      </c>
    </row>
    <row r="93" spans="2:12" x14ac:dyDescent="0.25">
      <c r="B93" s="65"/>
      <c r="C93" s="65"/>
      <c r="D93" s="84"/>
      <c r="E93" s="84">
        <v>4225</v>
      </c>
      <c r="F93" s="84" t="s">
        <v>174</v>
      </c>
      <c r="G93" s="61">
        <v>759.99</v>
      </c>
      <c r="H93" s="91"/>
      <c r="I93" s="94"/>
      <c r="J93" s="114">
        <v>0</v>
      </c>
      <c r="K93" s="118">
        <f t="shared" si="4"/>
        <v>0</v>
      </c>
      <c r="L93" s="118" t="e">
        <f t="shared" si="3"/>
        <v>#DIV/0!</v>
      </c>
    </row>
    <row r="94" spans="2:12" x14ac:dyDescent="0.25">
      <c r="B94" s="65"/>
      <c r="C94" s="65"/>
      <c r="D94" s="84"/>
      <c r="E94" s="84">
        <v>4227</v>
      </c>
      <c r="F94" s="84" t="s">
        <v>169</v>
      </c>
      <c r="G94" s="61">
        <v>0</v>
      </c>
      <c r="H94" s="91"/>
      <c r="I94" s="94"/>
      <c r="J94" s="114">
        <v>0</v>
      </c>
      <c r="K94" s="118" t="e">
        <f t="shared" si="4"/>
        <v>#DIV/0!</v>
      </c>
      <c r="L94" s="118" t="e">
        <f t="shared" si="3"/>
        <v>#DIV/0!</v>
      </c>
    </row>
    <row r="95" spans="2:12" x14ac:dyDescent="0.25">
      <c r="B95" s="65"/>
      <c r="C95" s="65"/>
      <c r="D95" s="84">
        <v>424</v>
      </c>
      <c r="E95" s="84"/>
      <c r="F95" s="84" t="s">
        <v>170</v>
      </c>
      <c r="G95" s="61">
        <f>G96</f>
        <v>5400</v>
      </c>
      <c r="H95" s="91"/>
      <c r="I95" s="94"/>
      <c r="J95" s="114">
        <f>J96</f>
        <v>2000</v>
      </c>
      <c r="K95" s="118">
        <f t="shared" si="4"/>
        <v>37.037037037037038</v>
      </c>
      <c r="L95" s="118" t="e">
        <f t="shared" si="3"/>
        <v>#DIV/0!</v>
      </c>
    </row>
    <row r="96" spans="2:12" x14ac:dyDescent="0.25">
      <c r="B96" s="65"/>
      <c r="C96" s="65"/>
      <c r="D96" s="84"/>
      <c r="E96" s="84">
        <v>4243</v>
      </c>
      <c r="F96" s="84" t="s">
        <v>171</v>
      </c>
      <c r="G96" s="61">
        <v>5400</v>
      </c>
      <c r="H96" s="91"/>
      <c r="I96" s="94"/>
      <c r="J96" s="114">
        <v>2000</v>
      </c>
      <c r="K96" s="118">
        <f t="shared" si="4"/>
        <v>37.037037037037038</v>
      </c>
      <c r="L96" s="118" t="e">
        <f t="shared" si="3"/>
        <v>#DIV/0!</v>
      </c>
    </row>
    <row r="97" spans="2:12" ht="28.5" x14ac:dyDescent="0.25">
      <c r="B97" s="65"/>
      <c r="C97" s="65">
        <v>45</v>
      </c>
      <c r="D97" s="69"/>
      <c r="E97" s="69"/>
      <c r="F97" s="69" t="s">
        <v>172</v>
      </c>
      <c r="G97" s="61">
        <f>G98+G100</f>
        <v>600</v>
      </c>
      <c r="H97" s="113">
        <v>1244835</v>
      </c>
      <c r="I97" s="94"/>
      <c r="J97" s="114">
        <f>J98</f>
        <v>1195253.97</v>
      </c>
      <c r="K97" s="118">
        <f t="shared" si="4"/>
        <v>199208.995</v>
      </c>
      <c r="L97" s="83">
        <f t="shared" si="3"/>
        <v>96.017060092301392</v>
      </c>
    </row>
    <row r="98" spans="2:12" x14ac:dyDescent="0.25">
      <c r="B98" s="65"/>
      <c r="C98" s="65"/>
      <c r="D98" s="84">
        <v>451</v>
      </c>
      <c r="E98" s="84"/>
      <c r="F98" s="84" t="s">
        <v>175</v>
      </c>
      <c r="G98" s="61">
        <f>G99</f>
        <v>0</v>
      </c>
      <c r="H98" s="91"/>
      <c r="I98" s="94"/>
      <c r="J98" s="114">
        <f>J99+J100</f>
        <v>1195253.97</v>
      </c>
      <c r="K98" s="118" t="e">
        <f t="shared" si="4"/>
        <v>#DIV/0!</v>
      </c>
      <c r="L98" s="118" t="e">
        <f t="shared" si="3"/>
        <v>#DIV/0!</v>
      </c>
    </row>
    <row r="99" spans="2:12" x14ac:dyDescent="0.25">
      <c r="B99" s="65"/>
      <c r="C99" s="65"/>
      <c r="D99" s="84"/>
      <c r="E99" s="84">
        <v>4511</v>
      </c>
      <c r="F99" s="84" t="s">
        <v>175</v>
      </c>
      <c r="G99" s="61">
        <v>0</v>
      </c>
      <c r="H99" s="91"/>
      <c r="I99" s="94"/>
      <c r="J99" s="114">
        <v>1195253.97</v>
      </c>
      <c r="K99" s="118" t="e">
        <f t="shared" si="4"/>
        <v>#DIV/0!</v>
      </c>
      <c r="L99" s="118" t="e">
        <f t="shared" si="3"/>
        <v>#DIV/0!</v>
      </c>
    </row>
    <row r="100" spans="2:12" x14ac:dyDescent="0.25">
      <c r="B100" s="65"/>
      <c r="C100" s="65"/>
      <c r="D100" s="84">
        <v>452</v>
      </c>
      <c r="E100" s="84"/>
      <c r="F100" s="84" t="s">
        <v>173</v>
      </c>
      <c r="G100" s="61">
        <f>G101</f>
        <v>600</v>
      </c>
      <c r="H100" s="91"/>
      <c r="I100" s="94"/>
      <c r="J100" s="114">
        <f>J101</f>
        <v>0</v>
      </c>
      <c r="K100" s="118">
        <f t="shared" si="4"/>
        <v>0</v>
      </c>
      <c r="L100" s="118" t="e">
        <f t="shared" si="3"/>
        <v>#DIV/0!</v>
      </c>
    </row>
    <row r="101" spans="2:12" x14ac:dyDescent="0.25">
      <c r="B101" s="12"/>
      <c r="C101" s="12"/>
      <c r="D101" s="12"/>
      <c r="E101" s="12">
        <v>4521</v>
      </c>
      <c r="F101" s="12" t="s">
        <v>173</v>
      </c>
      <c r="G101" s="83">
        <v>600</v>
      </c>
      <c r="H101" s="97"/>
      <c r="I101" s="97"/>
      <c r="J101" s="114">
        <v>0</v>
      </c>
      <c r="K101" s="118">
        <f t="shared" si="4"/>
        <v>0</v>
      </c>
      <c r="L101" s="131" t="e">
        <f t="shared" si="3"/>
        <v>#DIV/0!</v>
      </c>
    </row>
    <row r="102" spans="2:12" ht="12" customHeight="1" x14ac:dyDescent="0.25">
      <c r="J102" s="39"/>
      <c r="L102" s="40"/>
    </row>
    <row r="103" spans="2:12" hidden="1" x14ac:dyDescent="0.25">
      <c r="G103" t="s">
        <v>180</v>
      </c>
    </row>
    <row r="104" spans="2:12" ht="25.5" hidden="1" x14ac:dyDescent="0.25">
      <c r="C104" s="12"/>
      <c r="D104" s="12"/>
      <c r="E104" s="12"/>
      <c r="F104" s="12"/>
      <c r="G104" s="16" t="s">
        <v>62</v>
      </c>
      <c r="H104" s="16" t="s">
        <v>64</v>
      </c>
      <c r="I104" s="12"/>
      <c r="J104" s="16" t="s">
        <v>63</v>
      </c>
    </row>
    <row r="105" spans="2:12" hidden="1" x14ac:dyDescent="0.25">
      <c r="C105" s="12">
        <v>9</v>
      </c>
      <c r="D105" s="12"/>
      <c r="E105" s="34"/>
      <c r="F105" s="12" t="s">
        <v>176</v>
      </c>
      <c r="G105" s="31">
        <f>G106</f>
        <v>30666.720000000001</v>
      </c>
      <c r="H105" s="31">
        <f>H106</f>
        <v>9963.0300000000007</v>
      </c>
      <c r="I105" s="31"/>
      <c r="J105" s="31">
        <f>J106</f>
        <v>0</v>
      </c>
    </row>
    <row r="106" spans="2:12" hidden="1" x14ac:dyDescent="0.25">
      <c r="C106" s="12"/>
      <c r="D106" s="12">
        <v>92</v>
      </c>
      <c r="E106" s="12"/>
      <c r="F106" s="12" t="s">
        <v>181</v>
      </c>
      <c r="G106" s="31">
        <f>G107</f>
        <v>30666.720000000001</v>
      </c>
      <c r="H106" s="31">
        <f>H107</f>
        <v>9963.0300000000007</v>
      </c>
      <c r="I106" s="31"/>
      <c r="J106" s="31">
        <f>J107</f>
        <v>0</v>
      </c>
    </row>
    <row r="107" spans="2:12" hidden="1" x14ac:dyDescent="0.25">
      <c r="C107" s="12"/>
      <c r="D107" s="12"/>
      <c r="E107" s="12">
        <v>11</v>
      </c>
      <c r="F107" s="12" t="s">
        <v>182</v>
      </c>
      <c r="G107" s="31">
        <v>30666.720000000001</v>
      </c>
      <c r="H107" s="31">
        <v>9963.0300000000007</v>
      </c>
      <c r="I107" s="31"/>
      <c r="J107" s="31">
        <v>0</v>
      </c>
    </row>
    <row r="110" spans="2:12" x14ac:dyDescent="0.25">
      <c r="E110" s="75"/>
      <c r="F110" s="75" t="s">
        <v>223</v>
      </c>
      <c r="G110" s="76"/>
      <c r="H110" s="76"/>
      <c r="I110" s="75"/>
      <c r="J110" s="75"/>
    </row>
    <row r="111" spans="2:12" ht="28.5" x14ac:dyDescent="0.25">
      <c r="E111" s="77" t="s">
        <v>187</v>
      </c>
      <c r="F111" s="78" t="s">
        <v>188</v>
      </c>
      <c r="G111" s="77" t="s">
        <v>225</v>
      </c>
      <c r="H111" s="79" t="s">
        <v>206</v>
      </c>
      <c r="I111" s="77" t="s">
        <v>220</v>
      </c>
      <c r="J111" s="80" t="s">
        <v>226</v>
      </c>
      <c r="K111" s="124" t="s">
        <v>221</v>
      </c>
      <c r="L111" s="124" t="s">
        <v>221</v>
      </c>
    </row>
    <row r="112" spans="2:12" x14ac:dyDescent="0.25">
      <c r="E112" s="81">
        <v>92</v>
      </c>
      <c r="F112" s="125" t="s">
        <v>185</v>
      </c>
      <c r="G112" s="83">
        <f>G113</f>
        <v>64734.85</v>
      </c>
      <c r="H112" s="126">
        <f>H113</f>
        <v>61000</v>
      </c>
      <c r="I112" s="83">
        <f>I113</f>
        <v>5000</v>
      </c>
      <c r="J112" s="83">
        <f>J113</f>
        <v>6082.85</v>
      </c>
      <c r="K112" s="118">
        <f>J112/G112*100</f>
        <v>9.3965615120757988</v>
      </c>
      <c r="L112" s="83">
        <f>J112/H112*100</f>
        <v>9.9718852459016407</v>
      </c>
    </row>
    <row r="113" spans="5:12" x14ac:dyDescent="0.25">
      <c r="E113" s="127">
        <v>9222</v>
      </c>
      <c r="F113" s="82" t="s">
        <v>186</v>
      </c>
      <c r="G113" s="83">
        <v>64734.85</v>
      </c>
      <c r="H113" s="83">
        <v>61000</v>
      </c>
      <c r="I113" s="83">
        <v>5000</v>
      </c>
      <c r="J113" s="83">
        <v>6082.85</v>
      </c>
      <c r="K113" s="118">
        <f>J113/G113*100</f>
        <v>9.3965615120757988</v>
      </c>
      <c r="L113" s="83">
        <f>J113/H113*100</f>
        <v>9.9718852459016407</v>
      </c>
    </row>
    <row r="114" spans="5:12" x14ac:dyDescent="0.25">
      <c r="E114" s="128" t="s">
        <v>224</v>
      </c>
      <c r="F114" s="129"/>
      <c r="G114" s="130">
        <f>G50+G112</f>
        <v>451154.04000000004</v>
      </c>
      <c r="H114" s="130">
        <f t="shared" ref="H114:L114" si="5">H50+H112</f>
        <v>2501178</v>
      </c>
      <c r="I114" s="130">
        <f t="shared" si="5"/>
        <v>5000</v>
      </c>
      <c r="J114" s="130">
        <f t="shared" si="5"/>
        <v>1592430.43</v>
      </c>
      <c r="K114" s="130">
        <f t="shared" si="5"/>
        <v>419.92161333468312</v>
      </c>
      <c r="L114" s="130">
        <f t="shared" si="5"/>
        <v>74.981387831368764</v>
      </c>
    </row>
  </sheetData>
  <mergeCells count="7">
    <mergeCell ref="B8:F8"/>
    <mergeCell ref="B9:F9"/>
    <mergeCell ref="B48:F48"/>
    <mergeCell ref="B49:F49"/>
    <mergeCell ref="B2:L2"/>
    <mergeCell ref="B4:L4"/>
    <mergeCell ref="B6:L6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9"/>
  <sheetViews>
    <sheetView workbookViewId="0">
      <selection activeCell="B2" sqref="B2:H2"/>
    </sheetView>
  </sheetViews>
  <sheetFormatPr defaultRowHeight="15" x14ac:dyDescent="0.25"/>
  <cols>
    <col min="2" max="2" width="36" customWidth="1"/>
    <col min="3" max="3" width="27.42578125" customWidth="1"/>
    <col min="4" max="4" width="20.140625" customWidth="1"/>
    <col min="5" max="5" width="25.28515625" hidden="1" customWidth="1"/>
    <col min="6" max="6" width="27.140625" customWidth="1"/>
    <col min="7" max="7" width="20.7109375" customWidth="1"/>
    <col min="8" max="8" width="12.855468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74" t="s">
        <v>33</v>
      </c>
      <c r="C2" s="174"/>
      <c r="D2" s="174"/>
      <c r="E2" s="174"/>
      <c r="F2" s="174"/>
      <c r="G2" s="174"/>
      <c r="H2" s="174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44.25" customHeight="1" x14ac:dyDescent="0.25">
      <c r="B4" s="41" t="s">
        <v>6</v>
      </c>
      <c r="C4" s="41" t="s">
        <v>195</v>
      </c>
      <c r="D4" s="41" t="s">
        <v>204</v>
      </c>
      <c r="E4" s="41" t="s">
        <v>57</v>
      </c>
      <c r="F4" s="41" t="s">
        <v>203</v>
      </c>
      <c r="G4" s="41" t="s">
        <v>15</v>
      </c>
      <c r="H4" s="41" t="s">
        <v>40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111</v>
      </c>
    </row>
    <row r="6" spans="2:8" x14ac:dyDescent="0.25">
      <c r="B6" s="60" t="s">
        <v>32</v>
      </c>
      <c r="C6" s="71">
        <f>C7+C9+C11+C13+C17</f>
        <v>456027.09</v>
      </c>
      <c r="D6" s="115">
        <f>D7+D9+D11+D13+D17</f>
        <v>2489867</v>
      </c>
      <c r="E6" s="115">
        <f t="shared" ref="E6:F6" si="0">E7+E9+E11+E13+E17</f>
        <v>0</v>
      </c>
      <c r="F6" s="115">
        <f t="shared" si="0"/>
        <v>1851190.69</v>
      </c>
      <c r="G6" s="83">
        <f>F6/C6*100</f>
        <v>405.9387546472293</v>
      </c>
      <c r="H6" s="83">
        <f>F6/D6*100</f>
        <v>74.348978881201276</v>
      </c>
    </row>
    <row r="7" spans="2:8" x14ac:dyDescent="0.25">
      <c r="B7" s="60" t="s">
        <v>30</v>
      </c>
      <c r="C7" s="61">
        <f>C8</f>
        <v>370374.31</v>
      </c>
      <c r="D7" s="113">
        <f>D8</f>
        <v>1286532</v>
      </c>
      <c r="E7" s="91"/>
      <c r="F7" s="114">
        <f>F8</f>
        <v>388666.23</v>
      </c>
      <c r="G7" s="83">
        <f t="shared" ref="G7:G33" si="1">F7/C7*100</f>
        <v>104.93876586634747</v>
      </c>
      <c r="H7" s="83">
        <f t="shared" ref="H7:H33" si="2">F7/D7*100</f>
        <v>30.210381863801288</v>
      </c>
    </row>
    <row r="8" spans="2:8" x14ac:dyDescent="0.25">
      <c r="B8" s="63" t="s">
        <v>29</v>
      </c>
      <c r="C8" s="61">
        <v>370374.31</v>
      </c>
      <c r="D8" s="113">
        <v>1286532</v>
      </c>
      <c r="E8" s="91"/>
      <c r="F8" s="114">
        <v>388666.23</v>
      </c>
      <c r="G8" s="83">
        <f t="shared" si="1"/>
        <v>104.93876586634747</v>
      </c>
      <c r="H8" s="83">
        <f t="shared" si="2"/>
        <v>30.210381863801288</v>
      </c>
    </row>
    <row r="9" spans="2:8" x14ac:dyDescent="0.25">
      <c r="B9" s="60" t="s">
        <v>28</v>
      </c>
      <c r="C9" s="61">
        <f>C10</f>
        <v>7754.65</v>
      </c>
      <c r="D9" s="113">
        <f>D10</f>
        <v>11000</v>
      </c>
      <c r="E9" s="94"/>
      <c r="F9" s="114">
        <f>F10</f>
        <v>2523.65</v>
      </c>
      <c r="G9" s="83">
        <f t="shared" si="1"/>
        <v>32.543699586699596</v>
      </c>
      <c r="H9" s="83">
        <f t="shared" si="2"/>
        <v>22.942272727272726</v>
      </c>
    </row>
    <row r="10" spans="2:8" x14ac:dyDescent="0.25">
      <c r="B10" s="72" t="s">
        <v>27</v>
      </c>
      <c r="C10" s="61">
        <v>7754.65</v>
      </c>
      <c r="D10" s="113">
        <v>11000</v>
      </c>
      <c r="E10" s="94"/>
      <c r="F10" s="114">
        <v>2523.65</v>
      </c>
      <c r="G10" s="83">
        <f t="shared" si="1"/>
        <v>32.543699586699596</v>
      </c>
      <c r="H10" s="83">
        <f t="shared" si="2"/>
        <v>22.942272727272726</v>
      </c>
    </row>
    <row r="11" spans="2:8" x14ac:dyDescent="0.25">
      <c r="B11" s="60" t="s">
        <v>120</v>
      </c>
      <c r="C11" s="61">
        <f>C12</f>
        <v>2764</v>
      </c>
      <c r="D11" s="113">
        <f>D12</f>
        <v>40000</v>
      </c>
      <c r="E11" s="94"/>
      <c r="F11" s="114">
        <f>F12</f>
        <v>13249.3</v>
      </c>
      <c r="G11" s="83">
        <f t="shared" si="1"/>
        <v>479.35238784370472</v>
      </c>
      <c r="H11" s="83">
        <f t="shared" si="2"/>
        <v>33.123249999999999</v>
      </c>
    </row>
    <row r="12" spans="2:8" ht="28.5" x14ac:dyDescent="0.25">
      <c r="B12" s="72" t="s">
        <v>214</v>
      </c>
      <c r="C12" s="61">
        <v>2764</v>
      </c>
      <c r="D12" s="113">
        <v>40000</v>
      </c>
      <c r="E12" s="94"/>
      <c r="F12" s="114">
        <v>13249.3</v>
      </c>
      <c r="G12" s="83">
        <f t="shared" si="1"/>
        <v>479.35238784370472</v>
      </c>
      <c r="H12" s="83">
        <f t="shared" si="2"/>
        <v>33.123249999999999</v>
      </c>
    </row>
    <row r="13" spans="2:8" x14ac:dyDescent="0.25">
      <c r="B13" s="60" t="s">
        <v>121</v>
      </c>
      <c r="C13" s="61">
        <f>C14+C15+C16</f>
        <v>74134.13</v>
      </c>
      <c r="D13" s="113">
        <f>D14+D15+D16</f>
        <v>1152335</v>
      </c>
      <c r="E13" s="94"/>
      <c r="F13" s="114">
        <f>F14+F15+F16</f>
        <v>1446751.51</v>
      </c>
      <c r="G13" s="83">
        <f t="shared" si="1"/>
        <v>1951.5323239107274</v>
      </c>
      <c r="H13" s="83">
        <f t="shared" si="2"/>
        <v>125.54955893902383</v>
      </c>
    </row>
    <row r="14" spans="2:8" x14ac:dyDescent="0.25">
      <c r="B14" s="72" t="s">
        <v>211</v>
      </c>
      <c r="C14" s="61">
        <v>55200</v>
      </c>
      <c r="D14" s="113">
        <v>41000</v>
      </c>
      <c r="E14" s="94"/>
      <c r="F14" s="114">
        <v>22400</v>
      </c>
      <c r="G14" s="83">
        <f t="shared" si="1"/>
        <v>40.579710144927539</v>
      </c>
      <c r="H14" s="83">
        <f t="shared" si="2"/>
        <v>54.634146341463421</v>
      </c>
    </row>
    <row r="15" spans="2:8" x14ac:dyDescent="0.25">
      <c r="B15" s="72" t="s">
        <v>212</v>
      </c>
      <c r="C15" s="61">
        <v>16000</v>
      </c>
      <c r="D15" s="113">
        <v>24500</v>
      </c>
      <c r="E15" s="94"/>
      <c r="F15" s="114">
        <v>20500</v>
      </c>
      <c r="G15" s="83">
        <f t="shared" si="1"/>
        <v>128.125</v>
      </c>
      <c r="H15" s="83">
        <f t="shared" si="2"/>
        <v>83.673469387755105</v>
      </c>
    </row>
    <row r="16" spans="2:8" x14ac:dyDescent="0.25">
      <c r="B16" s="72" t="s">
        <v>213</v>
      </c>
      <c r="C16" s="61">
        <v>2934.13</v>
      </c>
      <c r="D16" s="113">
        <v>1086835</v>
      </c>
      <c r="E16" s="94"/>
      <c r="F16" s="114">
        <v>1403851.51</v>
      </c>
      <c r="G16" s="83">
        <f t="shared" si="1"/>
        <v>47845.579780037013</v>
      </c>
      <c r="H16" s="83">
        <f t="shared" si="2"/>
        <v>129.16877998960283</v>
      </c>
    </row>
    <row r="17" spans="2:8" x14ac:dyDescent="0.25">
      <c r="B17" s="60" t="s">
        <v>122</v>
      </c>
      <c r="C17" s="61">
        <f>C18</f>
        <v>1000</v>
      </c>
      <c r="D17" s="113">
        <f>D18</f>
        <v>0</v>
      </c>
      <c r="E17" s="94"/>
      <c r="F17" s="114">
        <v>0</v>
      </c>
      <c r="G17" s="118">
        <f t="shared" si="1"/>
        <v>0</v>
      </c>
      <c r="H17" s="118" t="e">
        <f t="shared" si="2"/>
        <v>#DIV/0!</v>
      </c>
    </row>
    <row r="18" spans="2:8" x14ac:dyDescent="0.25">
      <c r="B18" s="72" t="s">
        <v>123</v>
      </c>
      <c r="C18" s="61">
        <v>1000</v>
      </c>
      <c r="D18" s="113">
        <v>0</v>
      </c>
      <c r="E18" s="94"/>
      <c r="F18" s="114">
        <v>0</v>
      </c>
      <c r="G18" s="118">
        <f t="shared" si="1"/>
        <v>0</v>
      </c>
      <c r="H18" s="118" t="e">
        <f t="shared" si="2"/>
        <v>#DIV/0!</v>
      </c>
    </row>
    <row r="19" spans="2:8" ht="15.75" customHeight="1" x14ac:dyDescent="0.25">
      <c r="B19" s="60" t="s">
        <v>31</v>
      </c>
      <c r="C19" s="71">
        <f>C20+C22+C24+C26</f>
        <v>386419.19</v>
      </c>
      <c r="D19" s="117">
        <f>D20+D22+D24+D26+D30</f>
        <v>2440178</v>
      </c>
      <c r="E19" s="93"/>
      <c r="F19" s="121">
        <f>F20+F22+F24+F26</f>
        <v>1586347.58</v>
      </c>
      <c r="G19" s="83">
        <f t="shared" si="1"/>
        <v>410.52505182260751</v>
      </c>
      <c r="H19" s="83">
        <f t="shared" si="2"/>
        <v>65.009502585467132</v>
      </c>
    </row>
    <row r="20" spans="2:8" ht="15.75" customHeight="1" x14ac:dyDescent="0.25">
      <c r="B20" s="60" t="s">
        <v>30</v>
      </c>
      <c r="C20" s="61">
        <f>C21</f>
        <v>377051.19</v>
      </c>
      <c r="D20" s="113">
        <f>D21</f>
        <v>1225532</v>
      </c>
      <c r="E20" s="91"/>
      <c r="F20" s="114">
        <f>F21</f>
        <v>382583.38</v>
      </c>
      <c r="G20" s="83">
        <f t="shared" si="1"/>
        <v>101.46722517968981</v>
      </c>
      <c r="H20" s="83">
        <f t="shared" si="2"/>
        <v>31.217738908490354</v>
      </c>
    </row>
    <row r="21" spans="2:8" x14ac:dyDescent="0.25">
      <c r="B21" s="63" t="s">
        <v>29</v>
      </c>
      <c r="C21" s="61">
        <v>377051.19</v>
      </c>
      <c r="D21" s="113">
        <v>1225532</v>
      </c>
      <c r="E21" s="91"/>
      <c r="F21" s="114">
        <v>382583.38</v>
      </c>
      <c r="G21" s="83">
        <f t="shared" si="1"/>
        <v>101.46722517968981</v>
      </c>
      <c r="H21" s="83">
        <f t="shared" si="2"/>
        <v>31.217738908490354</v>
      </c>
    </row>
    <row r="22" spans="2:8" x14ac:dyDescent="0.25">
      <c r="B22" s="60" t="s">
        <v>28</v>
      </c>
      <c r="C22" s="61">
        <f>C23</f>
        <v>4230</v>
      </c>
      <c r="D22" s="113">
        <f>D23</f>
        <v>11000</v>
      </c>
      <c r="E22" s="91"/>
      <c r="F22" s="114">
        <f>F23</f>
        <v>822.01</v>
      </c>
      <c r="G22" s="83">
        <f t="shared" si="1"/>
        <v>19.432860520094565</v>
      </c>
      <c r="H22" s="83">
        <f t="shared" si="2"/>
        <v>7.472818181818182</v>
      </c>
    </row>
    <row r="23" spans="2:8" x14ac:dyDescent="0.25">
      <c r="B23" s="73" t="s">
        <v>27</v>
      </c>
      <c r="C23" s="74">
        <v>4230</v>
      </c>
      <c r="D23" s="116">
        <v>11000</v>
      </c>
      <c r="E23" s="95"/>
      <c r="F23" s="114">
        <v>822.01</v>
      </c>
      <c r="G23" s="83">
        <f t="shared" si="1"/>
        <v>19.432860520094565</v>
      </c>
      <c r="H23" s="83">
        <f t="shared" si="2"/>
        <v>7.472818181818182</v>
      </c>
    </row>
    <row r="24" spans="2:8" x14ac:dyDescent="0.25">
      <c r="B24" s="60" t="s">
        <v>120</v>
      </c>
      <c r="C24" s="61">
        <f>C25</f>
        <v>968.83</v>
      </c>
      <c r="D24" s="113">
        <f>D25</f>
        <v>40000</v>
      </c>
      <c r="E24" s="94"/>
      <c r="F24" s="114">
        <f>F25</f>
        <v>0</v>
      </c>
      <c r="G24" s="83">
        <f t="shared" si="1"/>
        <v>0</v>
      </c>
      <c r="H24" s="83">
        <f t="shared" si="2"/>
        <v>0</v>
      </c>
    </row>
    <row r="25" spans="2:8" ht="28.5" x14ac:dyDescent="0.25">
      <c r="B25" s="72" t="s">
        <v>214</v>
      </c>
      <c r="C25" s="74">
        <v>968.83</v>
      </c>
      <c r="D25" s="116">
        <v>40000</v>
      </c>
      <c r="E25" s="96"/>
      <c r="F25" s="114">
        <v>0</v>
      </c>
      <c r="G25" s="83">
        <f t="shared" si="1"/>
        <v>0</v>
      </c>
      <c r="H25" s="83">
        <f t="shared" si="2"/>
        <v>0</v>
      </c>
    </row>
    <row r="26" spans="2:8" x14ac:dyDescent="0.25">
      <c r="B26" s="60" t="s">
        <v>121</v>
      </c>
      <c r="C26" s="61">
        <f>C27+C28+C29</f>
        <v>4169.17</v>
      </c>
      <c r="D26" s="113">
        <f>D27+D28+D29</f>
        <v>1152335</v>
      </c>
      <c r="E26" s="94"/>
      <c r="F26" s="114">
        <f>F27+F28+F29</f>
        <v>1202942.19</v>
      </c>
      <c r="G26" s="83">
        <f t="shared" si="1"/>
        <v>28853.277510871463</v>
      </c>
      <c r="H26" s="83">
        <f t="shared" si="2"/>
        <v>104.39170814042791</v>
      </c>
    </row>
    <row r="27" spans="2:8" x14ac:dyDescent="0.25">
      <c r="B27" s="72" t="s">
        <v>211</v>
      </c>
      <c r="C27" s="61">
        <v>0</v>
      </c>
      <c r="D27" s="113">
        <v>41000</v>
      </c>
      <c r="E27" s="94"/>
      <c r="F27" s="114">
        <v>2423.7399999999998</v>
      </c>
      <c r="G27" s="118" t="e">
        <f t="shared" si="1"/>
        <v>#DIV/0!</v>
      </c>
      <c r="H27" s="83">
        <f t="shared" si="2"/>
        <v>5.9115609756097562</v>
      </c>
    </row>
    <row r="28" spans="2:8" x14ac:dyDescent="0.25">
      <c r="B28" s="72" t="s">
        <v>212</v>
      </c>
      <c r="C28" s="61">
        <v>1235.04</v>
      </c>
      <c r="D28" s="113">
        <v>24500</v>
      </c>
      <c r="E28" s="94"/>
      <c r="F28" s="114">
        <v>4500</v>
      </c>
      <c r="G28" s="118">
        <f t="shared" si="1"/>
        <v>364.36066848037314</v>
      </c>
      <c r="H28" s="83">
        <f t="shared" si="2"/>
        <v>18.367346938775512</v>
      </c>
    </row>
    <row r="29" spans="2:8" x14ac:dyDescent="0.25">
      <c r="B29" s="72" t="s">
        <v>213</v>
      </c>
      <c r="C29" s="61">
        <v>2934.13</v>
      </c>
      <c r="D29" s="113">
        <v>1086835</v>
      </c>
      <c r="E29" s="94"/>
      <c r="F29" s="114">
        <v>1196018.45</v>
      </c>
      <c r="G29" s="118">
        <f t="shared" si="1"/>
        <v>40762.285583801669</v>
      </c>
      <c r="H29" s="83">
        <f t="shared" si="2"/>
        <v>110.0460005428607</v>
      </c>
    </row>
    <row r="30" spans="2:8" x14ac:dyDescent="0.25">
      <c r="B30" s="119" t="s">
        <v>215</v>
      </c>
      <c r="C30" s="120">
        <f>C31+C32</f>
        <v>0</v>
      </c>
      <c r="D30" s="121">
        <f>D31+D32+D33</f>
        <v>11311</v>
      </c>
      <c r="E30" s="122"/>
      <c r="F30" s="123">
        <f>F31+F32+F33</f>
        <v>0</v>
      </c>
      <c r="G30" s="118" t="e">
        <f t="shared" si="1"/>
        <v>#DIV/0!</v>
      </c>
      <c r="H30" s="83">
        <f t="shared" si="2"/>
        <v>0</v>
      </c>
    </row>
    <row r="31" spans="2:8" ht="28.5" x14ac:dyDescent="0.25">
      <c r="B31" s="72" t="s">
        <v>216</v>
      </c>
      <c r="C31" s="82">
        <v>0</v>
      </c>
      <c r="D31" s="83">
        <v>7957</v>
      </c>
      <c r="E31" s="12"/>
      <c r="F31" s="82">
        <v>0</v>
      </c>
      <c r="G31" s="118" t="e">
        <f t="shared" si="1"/>
        <v>#DIV/0!</v>
      </c>
      <c r="H31" s="83">
        <f t="shared" si="2"/>
        <v>0</v>
      </c>
    </row>
    <row r="32" spans="2:8" ht="42.75" x14ac:dyDescent="0.25">
      <c r="B32" s="72" t="s">
        <v>217</v>
      </c>
      <c r="C32" s="82">
        <v>0</v>
      </c>
      <c r="D32" s="83">
        <v>2354</v>
      </c>
      <c r="E32" s="12"/>
      <c r="F32" s="82">
        <v>0</v>
      </c>
      <c r="G32" s="118" t="e">
        <f t="shared" si="1"/>
        <v>#DIV/0!</v>
      </c>
      <c r="H32" s="83">
        <f t="shared" si="2"/>
        <v>0</v>
      </c>
    </row>
    <row r="33" spans="2:10" ht="28.5" x14ac:dyDescent="0.25">
      <c r="B33" s="72" t="s">
        <v>218</v>
      </c>
      <c r="C33" s="82">
        <v>0</v>
      </c>
      <c r="D33" s="83">
        <v>1000</v>
      </c>
      <c r="E33" s="12"/>
      <c r="F33" s="82">
        <v>0</v>
      </c>
      <c r="G33" s="118" t="e">
        <f t="shared" si="1"/>
        <v>#DIV/0!</v>
      </c>
      <c r="H33" s="83">
        <f t="shared" si="2"/>
        <v>0</v>
      </c>
    </row>
    <row r="34" spans="2:10" x14ac:dyDescent="0.25">
      <c r="B34" s="138"/>
      <c r="C34" s="75"/>
      <c r="D34" s="139"/>
      <c r="F34" s="75"/>
      <c r="G34" s="140"/>
      <c r="H34" s="139"/>
    </row>
    <row r="35" spans="2:10" ht="36.75" customHeight="1" x14ac:dyDescent="0.25">
      <c r="B35" s="75"/>
      <c r="C35" s="75" t="s">
        <v>192</v>
      </c>
      <c r="D35" s="76"/>
      <c r="E35" s="76"/>
      <c r="F35" s="75"/>
      <c r="G35" s="75"/>
      <c r="I35" s="36"/>
      <c r="J35" s="36"/>
    </row>
    <row r="36" spans="2:10" ht="28.5" x14ac:dyDescent="0.25">
      <c r="B36" s="77" t="s">
        <v>187</v>
      </c>
      <c r="C36" s="78" t="s">
        <v>188</v>
      </c>
      <c r="D36" s="77" t="s">
        <v>193</v>
      </c>
      <c r="E36" s="79"/>
      <c r="F36" s="77" t="s">
        <v>206</v>
      </c>
      <c r="G36" s="80" t="s">
        <v>207</v>
      </c>
      <c r="H36" s="38"/>
      <c r="J36" s="38"/>
    </row>
    <row r="37" spans="2:10" x14ac:dyDescent="0.25">
      <c r="B37" s="81">
        <v>92</v>
      </c>
      <c r="C37" s="82" t="s">
        <v>185</v>
      </c>
      <c r="D37" s="83">
        <f>D38</f>
        <v>64734.85</v>
      </c>
      <c r="E37" s="34"/>
      <c r="F37" s="114">
        <f>F38</f>
        <v>61000</v>
      </c>
      <c r="G37" s="114">
        <f>G38</f>
        <v>6082.85</v>
      </c>
      <c r="H37" s="37"/>
      <c r="I37" s="37"/>
      <c r="J37" s="37"/>
    </row>
    <row r="38" spans="2:10" x14ac:dyDescent="0.25">
      <c r="B38" s="81">
        <v>9222</v>
      </c>
      <c r="C38" s="82" t="s">
        <v>186</v>
      </c>
      <c r="D38" s="83">
        <f>D39</f>
        <v>64734.85</v>
      </c>
      <c r="E38" s="82"/>
      <c r="F38" s="114">
        <f>F39</f>
        <v>61000</v>
      </c>
      <c r="G38" s="114">
        <f>G39</f>
        <v>6082.85</v>
      </c>
      <c r="H38" s="37"/>
      <c r="I38" s="37"/>
      <c r="J38" s="37"/>
    </row>
    <row r="39" spans="2:10" x14ac:dyDescent="0.25">
      <c r="B39" s="79">
        <v>11</v>
      </c>
      <c r="C39" s="82" t="s">
        <v>182</v>
      </c>
      <c r="D39" s="83">
        <v>64734.85</v>
      </c>
      <c r="E39" s="82">
        <v>11</v>
      </c>
      <c r="F39" s="114">
        <v>61000</v>
      </c>
      <c r="G39" s="114">
        <v>6082.85</v>
      </c>
      <c r="H39" s="37"/>
      <c r="I39" s="37"/>
      <c r="J39" s="37"/>
    </row>
  </sheetData>
  <mergeCells count="1">
    <mergeCell ref="B2:H2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8"/>
  <sheetViews>
    <sheetView workbookViewId="0">
      <selection activeCell="B3" sqref="B2:H3"/>
    </sheetView>
  </sheetViews>
  <sheetFormatPr defaultRowHeight="15" x14ac:dyDescent="0.25"/>
  <cols>
    <col min="2" max="2" width="37.7109375" customWidth="1"/>
    <col min="3" max="4" width="25.28515625" customWidth="1"/>
    <col min="5" max="5" width="25.28515625" hidden="1" customWidth="1"/>
    <col min="6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74" t="s">
        <v>39</v>
      </c>
      <c r="C2" s="174"/>
      <c r="D2" s="174"/>
      <c r="E2" s="174"/>
      <c r="F2" s="174"/>
      <c r="G2" s="174"/>
      <c r="H2" s="174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30" x14ac:dyDescent="0.25">
      <c r="B4" s="41" t="s">
        <v>6</v>
      </c>
      <c r="C4" s="41" t="s">
        <v>191</v>
      </c>
      <c r="D4" s="41" t="s">
        <v>204</v>
      </c>
      <c r="E4" s="41" t="s">
        <v>57</v>
      </c>
      <c r="F4" s="41" t="s">
        <v>205</v>
      </c>
      <c r="G4" s="41" t="s">
        <v>15</v>
      </c>
      <c r="H4" s="41" t="s">
        <v>40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111</v>
      </c>
    </row>
    <row r="6" spans="2:8" ht="15.75" customHeight="1" x14ac:dyDescent="0.25">
      <c r="B6" s="60" t="s">
        <v>31</v>
      </c>
      <c r="C6" s="61">
        <f>C7</f>
        <v>386419.19</v>
      </c>
      <c r="D6" s="113">
        <f>D7</f>
        <v>2440178</v>
      </c>
      <c r="E6" s="113"/>
      <c r="F6" s="114">
        <f>F7</f>
        <v>1586347.58</v>
      </c>
      <c r="G6" s="83">
        <f>F6/C6*100</f>
        <v>410.52505182260751</v>
      </c>
      <c r="H6" s="83">
        <f>F6/D6*100</f>
        <v>65.009502585467132</v>
      </c>
    </row>
    <row r="7" spans="2:8" ht="15.75" customHeight="1" x14ac:dyDescent="0.25">
      <c r="B7" s="60" t="s">
        <v>118</v>
      </c>
      <c r="C7" s="61">
        <f>C8</f>
        <v>386419.19</v>
      </c>
      <c r="D7" s="113">
        <f>D8</f>
        <v>2440178</v>
      </c>
      <c r="E7" s="113"/>
      <c r="F7" s="114">
        <f>F8</f>
        <v>1586347.58</v>
      </c>
      <c r="G7" s="83">
        <f t="shared" ref="G7:G8" si="0">F7/C7*100</f>
        <v>410.52505182260751</v>
      </c>
      <c r="H7" s="83">
        <f t="shared" ref="H7:H8" si="1">F7/D7*100</f>
        <v>65.009502585467132</v>
      </c>
    </row>
    <row r="8" spans="2:8" x14ac:dyDescent="0.25">
      <c r="B8" s="70" t="s">
        <v>119</v>
      </c>
      <c r="C8" s="61">
        <v>386419.19</v>
      </c>
      <c r="D8" s="113">
        <v>2440178</v>
      </c>
      <c r="E8" s="113"/>
      <c r="F8" s="114">
        <v>1586347.58</v>
      </c>
      <c r="G8" s="83">
        <f t="shared" si="0"/>
        <v>410.52505182260751</v>
      </c>
      <c r="H8" s="83">
        <f t="shared" si="1"/>
        <v>65.009502585467132</v>
      </c>
    </row>
  </sheetData>
  <mergeCells count="1">
    <mergeCell ref="B2:H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2"/>
  <sheetViews>
    <sheetView workbookViewId="0">
      <selection activeCell="E1" sqref="E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6" width="25.28515625" customWidth="1"/>
    <col min="7" max="7" width="27.28515625" customWidth="1"/>
    <col min="8" max="8" width="25.28515625" customWidth="1"/>
    <col min="9" max="9" width="25.28515625" hidden="1" customWidth="1"/>
    <col min="10" max="10" width="28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74" t="s">
        <v>54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12" ht="15.75" customHeight="1" x14ac:dyDescent="0.25">
      <c r="B3" s="174" t="s">
        <v>34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71" t="s">
        <v>6</v>
      </c>
      <c r="C5" s="172"/>
      <c r="D5" s="172"/>
      <c r="E5" s="172"/>
      <c r="F5" s="173"/>
      <c r="G5" s="64" t="s">
        <v>195</v>
      </c>
      <c r="H5" s="41" t="s">
        <v>204</v>
      </c>
      <c r="I5" s="64" t="s">
        <v>57</v>
      </c>
      <c r="J5" s="64" t="s">
        <v>203</v>
      </c>
      <c r="K5" s="64" t="s">
        <v>15</v>
      </c>
      <c r="L5" s="64" t="s">
        <v>40</v>
      </c>
    </row>
    <row r="6" spans="2:12" x14ac:dyDescent="0.25">
      <c r="B6" s="171">
        <v>1</v>
      </c>
      <c r="C6" s="172"/>
      <c r="D6" s="172"/>
      <c r="E6" s="172"/>
      <c r="F6" s="173"/>
      <c r="G6" s="64">
        <v>2</v>
      </c>
      <c r="H6" s="64">
        <v>3</v>
      </c>
      <c r="I6" s="64">
        <v>4</v>
      </c>
      <c r="J6" s="64">
        <v>5</v>
      </c>
      <c r="K6" s="64" t="s">
        <v>17</v>
      </c>
      <c r="L6" s="64" t="s">
        <v>111</v>
      </c>
    </row>
    <row r="7" spans="2:12" ht="30" x14ac:dyDescent="0.25">
      <c r="B7" s="60">
        <v>8</v>
      </c>
      <c r="C7" s="60"/>
      <c r="D7" s="60"/>
      <c r="E7" s="60"/>
      <c r="F7" s="60" t="s">
        <v>8</v>
      </c>
      <c r="G7" s="61">
        <f>G8</f>
        <v>0</v>
      </c>
      <c r="H7" s="61">
        <f t="shared" ref="H7:J7" si="0">H8</f>
        <v>0</v>
      </c>
      <c r="I7" s="61">
        <f t="shared" si="0"/>
        <v>0</v>
      </c>
      <c r="J7" s="61">
        <f t="shared" si="0"/>
        <v>0</v>
      </c>
      <c r="K7" s="62" t="e">
        <f>J7/G7</f>
        <v>#DIV/0!</v>
      </c>
      <c r="L7" s="62" t="e">
        <f>J7/H7</f>
        <v>#DIV/0!</v>
      </c>
    </row>
    <row r="8" spans="2:12" x14ac:dyDescent="0.25">
      <c r="B8" s="60"/>
      <c r="C8" s="65">
        <v>84</v>
      </c>
      <c r="D8" s="65"/>
      <c r="E8" s="65"/>
      <c r="F8" s="65" t="s">
        <v>13</v>
      </c>
      <c r="G8" s="61">
        <f>G9</f>
        <v>0</v>
      </c>
      <c r="H8" s="61">
        <f t="shared" ref="H8:J8" si="1">H9</f>
        <v>0</v>
      </c>
      <c r="I8" s="61">
        <f t="shared" si="1"/>
        <v>0</v>
      </c>
      <c r="J8" s="61">
        <f t="shared" si="1"/>
        <v>0</v>
      </c>
      <c r="K8" s="62" t="e">
        <f t="shared" ref="K8:K12" si="2">J8/G8</f>
        <v>#DIV/0!</v>
      </c>
      <c r="L8" s="62" t="e">
        <f t="shared" ref="L8:L12" si="3">J8/H8</f>
        <v>#DIV/0!</v>
      </c>
    </row>
    <row r="9" spans="2:12" ht="45" x14ac:dyDescent="0.25">
      <c r="B9" s="66">
        <v>5</v>
      </c>
      <c r="C9" s="66"/>
      <c r="D9" s="66"/>
      <c r="E9" s="66"/>
      <c r="F9" s="67" t="s">
        <v>9</v>
      </c>
      <c r="G9" s="61">
        <v>0</v>
      </c>
      <c r="H9" s="61">
        <v>0</v>
      </c>
      <c r="I9" s="61">
        <v>0</v>
      </c>
      <c r="J9" s="61">
        <v>0</v>
      </c>
      <c r="K9" s="62" t="e">
        <f t="shared" si="2"/>
        <v>#DIV/0!</v>
      </c>
      <c r="L9" s="62" t="e">
        <f t="shared" si="3"/>
        <v>#DIV/0!</v>
      </c>
    </row>
    <row r="10" spans="2:12" ht="42.75" x14ac:dyDescent="0.25">
      <c r="B10" s="65"/>
      <c r="C10" s="65">
        <v>54</v>
      </c>
      <c r="D10" s="65"/>
      <c r="E10" s="65"/>
      <c r="F10" s="68" t="s">
        <v>14</v>
      </c>
      <c r="G10" s="61">
        <f>G11</f>
        <v>0</v>
      </c>
      <c r="H10" s="61">
        <f>H11</f>
        <v>0</v>
      </c>
      <c r="I10" s="61">
        <f t="shared" ref="I10:J10" si="4">I11</f>
        <v>0</v>
      </c>
      <c r="J10" s="61">
        <f t="shared" si="4"/>
        <v>0</v>
      </c>
      <c r="K10" s="62" t="e">
        <f t="shared" si="2"/>
        <v>#DIV/0!</v>
      </c>
      <c r="L10" s="62" t="e">
        <f t="shared" si="3"/>
        <v>#DIV/0!</v>
      </c>
    </row>
    <row r="11" spans="2:12" ht="99.75" x14ac:dyDescent="0.25">
      <c r="B11" s="65"/>
      <c r="C11" s="65"/>
      <c r="D11" s="65">
        <v>544</v>
      </c>
      <c r="E11" s="69"/>
      <c r="F11" s="69" t="s">
        <v>35</v>
      </c>
      <c r="G11" s="61">
        <f>G12</f>
        <v>0</v>
      </c>
      <c r="H11" s="61">
        <f>H12</f>
        <v>0</v>
      </c>
      <c r="I11" s="61">
        <f t="shared" ref="I11:J11" si="5">I12</f>
        <v>0</v>
      </c>
      <c r="J11" s="61">
        <f t="shared" si="5"/>
        <v>0</v>
      </c>
      <c r="K11" s="62" t="e">
        <f t="shared" si="2"/>
        <v>#DIV/0!</v>
      </c>
      <c r="L11" s="62" t="e">
        <f t="shared" si="3"/>
        <v>#DIV/0!</v>
      </c>
    </row>
    <row r="12" spans="2:12" ht="71.25" x14ac:dyDescent="0.25">
      <c r="B12" s="65"/>
      <c r="C12" s="65"/>
      <c r="D12" s="65"/>
      <c r="E12" s="69">
        <v>5445</v>
      </c>
      <c r="F12" s="69" t="s">
        <v>117</v>
      </c>
      <c r="G12" s="61">
        <v>0</v>
      </c>
      <c r="H12" s="61">
        <v>0</v>
      </c>
      <c r="I12" s="61">
        <v>0</v>
      </c>
      <c r="J12" s="61">
        <v>0</v>
      </c>
      <c r="K12" s="62" t="e">
        <f t="shared" si="2"/>
        <v>#DIV/0!</v>
      </c>
      <c r="L12" s="62" t="e">
        <f t="shared" si="3"/>
        <v>#DIV/0!</v>
      </c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1"/>
  <sheetViews>
    <sheetView workbookViewId="0">
      <selection activeCell="D10" sqref="D10"/>
    </sheetView>
  </sheetViews>
  <sheetFormatPr defaultRowHeight="15" x14ac:dyDescent="0.25"/>
  <cols>
    <col min="2" max="2" width="37.7109375" customWidth="1"/>
    <col min="3" max="4" width="25.28515625" customWidth="1"/>
    <col min="5" max="5" width="25.28515625" hidden="1" customWidth="1"/>
    <col min="6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74" t="s">
        <v>36</v>
      </c>
      <c r="C2" s="174"/>
      <c r="D2" s="174"/>
      <c r="E2" s="174"/>
      <c r="F2" s="174"/>
      <c r="G2" s="174"/>
      <c r="H2" s="174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45" x14ac:dyDescent="0.25">
      <c r="B4" s="41" t="s">
        <v>6</v>
      </c>
      <c r="C4" s="41" t="s">
        <v>195</v>
      </c>
      <c r="D4" s="41" t="s">
        <v>204</v>
      </c>
      <c r="E4" s="41" t="s">
        <v>57</v>
      </c>
      <c r="F4" s="41" t="s">
        <v>203</v>
      </c>
      <c r="G4" s="41" t="s">
        <v>15</v>
      </c>
      <c r="H4" s="41" t="s">
        <v>40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111</v>
      </c>
    </row>
    <row r="6" spans="2:8" x14ac:dyDescent="0.25">
      <c r="B6" s="60" t="s">
        <v>37</v>
      </c>
      <c r="C6" s="61">
        <f>C7</f>
        <v>0</v>
      </c>
      <c r="D6" s="61">
        <f>D7</f>
        <v>0</v>
      </c>
      <c r="E6" s="61">
        <f t="shared" ref="E6:F6" si="0">E7</f>
        <v>0</v>
      </c>
      <c r="F6" s="61">
        <f t="shared" si="0"/>
        <v>0</v>
      </c>
      <c r="G6" s="62" t="e">
        <f>F6/C6*100</f>
        <v>#DIV/0!</v>
      </c>
      <c r="H6" s="62" t="e">
        <f>F6/D6</f>
        <v>#DIV/0!</v>
      </c>
    </row>
    <row r="7" spans="2:8" x14ac:dyDescent="0.25">
      <c r="B7" s="60" t="s">
        <v>30</v>
      </c>
      <c r="C7" s="61">
        <f>C8</f>
        <v>0</v>
      </c>
      <c r="D7" s="61">
        <f>D8</f>
        <v>0</v>
      </c>
      <c r="E7" s="61">
        <f t="shared" ref="E7:F7" si="1">E8</f>
        <v>0</v>
      </c>
      <c r="F7" s="61">
        <f t="shared" si="1"/>
        <v>0</v>
      </c>
      <c r="G7" s="62" t="e">
        <f>F7/C7*100</f>
        <v>#DIV/0!</v>
      </c>
      <c r="H7" s="62" t="e">
        <f>G7/D7*100</f>
        <v>#DIV/0!</v>
      </c>
    </row>
    <row r="8" spans="2:8" x14ac:dyDescent="0.25">
      <c r="B8" s="63" t="s">
        <v>29</v>
      </c>
      <c r="C8" s="61">
        <v>0</v>
      </c>
      <c r="D8" s="61">
        <v>0</v>
      </c>
      <c r="E8" s="61">
        <v>0</v>
      </c>
      <c r="F8" s="61">
        <v>0</v>
      </c>
      <c r="G8" s="62" t="e">
        <f t="shared" ref="G8:H11" si="2">F8/C8*100</f>
        <v>#DIV/0!</v>
      </c>
      <c r="H8" s="62" t="e">
        <f t="shared" si="2"/>
        <v>#DIV/0!</v>
      </c>
    </row>
    <row r="9" spans="2:8" ht="15.75" customHeight="1" x14ac:dyDescent="0.25">
      <c r="B9" s="60" t="s">
        <v>38</v>
      </c>
      <c r="C9" s="61">
        <f>C10</f>
        <v>0</v>
      </c>
      <c r="D9" s="61">
        <f>D10</f>
        <v>0</v>
      </c>
      <c r="E9" s="61">
        <f t="shared" ref="E9:F9" si="3">E10</f>
        <v>0</v>
      </c>
      <c r="F9" s="61">
        <f t="shared" si="3"/>
        <v>0</v>
      </c>
      <c r="G9" s="62" t="e">
        <f t="shared" si="2"/>
        <v>#DIV/0!</v>
      </c>
      <c r="H9" s="62" t="e">
        <f t="shared" si="2"/>
        <v>#DIV/0!</v>
      </c>
    </row>
    <row r="10" spans="2:8" ht="15.75" customHeight="1" x14ac:dyDescent="0.25">
      <c r="B10" s="60" t="s">
        <v>30</v>
      </c>
      <c r="C10" s="61">
        <f>C11</f>
        <v>0</v>
      </c>
      <c r="D10" s="61">
        <f>D11</f>
        <v>0</v>
      </c>
      <c r="E10" s="61">
        <f t="shared" ref="E10:F10" si="4">E11</f>
        <v>0</v>
      </c>
      <c r="F10" s="61">
        <f t="shared" si="4"/>
        <v>0</v>
      </c>
      <c r="G10" s="62" t="e">
        <f t="shared" si="2"/>
        <v>#DIV/0!</v>
      </c>
      <c r="H10" s="62" t="e">
        <f t="shared" ref="H10:H11" si="5">F10/D10</f>
        <v>#DIV/0!</v>
      </c>
    </row>
    <row r="11" spans="2:8" x14ac:dyDescent="0.25">
      <c r="B11" s="63" t="s">
        <v>29</v>
      </c>
      <c r="C11" s="61">
        <v>0</v>
      </c>
      <c r="D11" s="61">
        <v>0</v>
      </c>
      <c r="E11" s="61">
        <v>0</v>
      </c>
      <c r="F11" s="61">
        <v>0</v>
      </c>
      <c r="G11" s="62" t="e">
        <f t="shared" si="2"/>
        <v>#DIV/0!</v>
      </c>
      <c r="H11" s="62" t="e">
        <f t="shared" si="5"/>
        <v>#DIV/0!</v>
      </c>
    </row>
  </sheetData>
  <mergeCells count="1">
    <mergeCell ref="B2:H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79"/>
  <sheetViews>
    <sheetView tabSelected="1" topLeftCell="A19" workbookViewId="0">
      <selection activeCell="E18" sqref="E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49.85546875" bestFit="1" customWidth="1"/>
    <col min="6" max="6" width="25.28515625" customWidth="1"/>
    <col min="7" max="7" width="25.28515625" hidden="1" customWidth="1"/>
    <col min="8" max="8" width="25.28515625" customWidth="1"/>
    <col min="9" max="9" width="15.7109375" customWidth="1"/>
    <col min="11" max="11" width="19.140625" bestFit="1" customWidth="1"/>
  </cols>
  <sheetData>
    <row r="1" spans="2:11" ht="18" x14ac:dyDescent="0.25">
      <c r="B1" s="2"/>
      <c r="C1" s="2"/>
      <c r="D1" s="2"/>
      <c r="E1" s="2"/>
      <c r="F1" s="2"/>
      <c r="G1" s="2"/>
      <c r="H1" s="2"/>
      <c r="I1" s="3"/>
    </row>
    <row r="2" spans="2:11" ht="18" customHeight="1" x14ac:dyDescent="0.25">
      <c r="B2" s="174" t="s">
        <v>10</v>
      </c>
      <c r="C2" s="181"/>
      <c r="D2" s="181"/>
      <c r="E2" s="181"/>
      <c r="F2" s="181"/>
      <c r="G2" s="181"/>
      <c r="H2" s="181"/>
      <c r="I2" s="181"/>
    </row>
    <row r="3" spans="2:11" ht="18" x14ac:dyDescent="0.25">
      <c r="B3" s="2"/>
      <c r="C3" s="2"/>
      <c r="D3" s="2"/>
      <c r="E3" s="2"/>
      <c r="F3" s="2"/>
      <c r="G3" s="2"/>
      <c r="H3" s="2"/>
      <c r="I3" s="3"/>
    </row>
    <row r="4" spans="2:11" ht="15.75" x14ac:dyDescent="0.25">
      <c r="B4" s="182" t="s">
        <v>55</v>
      </c>
      <c r="C4" s="182"/>
      <c r="D4" s="182"/>
      <c r="E4" s="182"/>
      <c r="F4" s="182"/>
      <c r="G4" s="182"/>
      <c r="H4" s="182"/>
      <c r="I4" s="182"/>
    </row>
    <row r="5" spans="2:11" ht="18" x14ac:dyDescent="0.25">
      <c r="B5" s="2"/>
      <c r="C5" s="2"/>
      <c r="D5" s="2"/>
      <c r="E5" s="2"/>
      <c r="F5" s="2"/>
      <c r="G5" s="2"/>
      <c r="H5" s="2"/>
      <c r="I5" s="3"/>
    </row>
    <row r="6" spans="2:11" ht="25.5" customHeight="1" x14ac:dyDescent="0.25">
      <c r="B6" s="171" t="s">
        <v>6</v>
      </c>
      <c r="C6" s="172"/>
      <c r="D6" s="172"/>
      <c r="E6" s="173"/>
      <c r="F6" s="41" t="s">
        <v>204</v>
      </c>
      <c r="G6" s="42" t="s">
        <v>65</v>
      </c>
      <c r="H6" s="41" t="s">
        <v>197</v>
      </c>
      <c r="I6" s="41" t="s">
        <v>40</v>
      </c>
      <c r="K6" s="35"/>
    </row>
    <row r="7" spans="2:11" s="11" customFormat="1" ht="15.75" customHeight="1" x14ac:dyDescent="0.2">
      <c r="B7" s="171">
        <v>1</v>
      </c>
      <c r="C7" s="172"/>
      <c r="D7" s="172"/>
      <c r="E7" s="173"/>
      <c r="F7" s="41">
        <v>2</v>
      </c>
      <c r="G7" s="41">
        <v>3</v>
      </c>
      <c r="H7" s="41">
        <v>3</v>
      </c>
      <c r="I7" s="41" t="s">
        <v>110</v>
      </c>
    </row>
    <row r="8" spans="2:11" s="17" customFormat="1" ht="30" customHeight="1" x14ac:dyDescent="0.25">
      <c r="B8" s="178">
        <v>33771</v>
      </c>
      <c r="C8" s="179"/>
      <c r="D8" s="180"/>
      <c r="E8" s="105" t="s">
        <v>66</v>
      </c>
      <c r="F8" s="109">
        <f>F9</f>
        <v>2440178</v>
      </c>
      <c r="G8" s="87">
        <v>732398</v>
      </c>
      <c r="H8" s="111">
        <f>H9</f>
        <v>1586347.58</v>
      </c>
      <c r="I8" s="112">
        <f>H8/F8*100</f>
        <v>65.009502585467132</v>
      </c>
    </row>
    <row r="9" spans="2:11" s="17" customFormat="1" ht="30" customHeight="1" x14ac:dyDescent="0.25">
      <c r="B9" s="178">
        <v>4</v>
      </c>
      <c r="C9" s="179"/>
      <c r="D9" s="180"/>
      <c r="E9" s="105" t="s">
        <v>66</v>
      </c>
      <c r="F9" s="109">
        <f>F10+F11+F12+F13+F14+F15+F16+F17+F18</f>
        <v>2440178</v>
      </c>
      <c r="G9" s="87">
        <v>732398</v>
      </c>
      <c r="H9" s="111">
        <f>H10+H11+H12+H13+H14+H15+H16+H17+H18</f>
        <v>1586347.58</v>
      </c>
      <c r="I9" s="112">
        <f t="shared" ref="I9:I74" si="0">H9/F9*100</f>
        <v>65.009502585467132</v>
      </c>
    </row>
    <row r="10" spans="2:11" s="17" customFormat="1" ht="30" customHeight="1" x14ac:dyDescent="0.25">
      <c r="B10" s="175">
        <v>11</v>
      </c>
      <c r="C10" s="176"/>
      <c r="D10" s="177"/>
      <c r="E10" s="106" t="s">
        <v>67</v>
      </c>
      <c r="F10" s="104">
        <f>F21+F53+F75+F79+F108+F135+F148+F159</f>
        <v>1225532</v>
      </c>
      <c r="G10" s="89">
        <v>584638</v>
      </c>
      <c r="H10" s="110">
        <f>H21+H53+H75+H79+H108+H135+H148+H159</f>
        <v>382583.38000000006</v>
      </c>
      <c r="I10" s="112">
        <f t="shared" si="0"/>
        <v>31.217738908490361</v>
      </c>
    </row>
    <row r="11" spans="2:11" s="17" customFormat="1" ht="30" customHeight="1" x14ac:dyDescent="0.25">
      <c r="B11" s="49">
        <v>31</v>
      </c>
      <c r="C11" s="50"/>
      <c r="D11" s="51"/>
      <c r="E11" s="107" t="s">
        <v>68</v>
      </c>
      <c r="F11" s="104">
        <f>F86+F114+F140+F164</f>
        <v>11000</v>
      </c>
      <c r="G11" s="88" t="e">
        <f>G86+G114+G140+#REF!</f>
        <v>#REF!</v>
      </c>
      <c r="H11" s="104">
        <f>H86+H114+H140+H164</f>
        <v>822.01</v>
      </c>
      <c r="I11" s="112">
        <f t="shared" si="0"/>
        <v>7.472818181818182</v>
      </c>
    </row>
    <row r="12" spans="2:11" s="17" customFormat="1" ht="30" customHeight="1" x14ac:dyDescent="0.25">
      <c r="B12" s="49">
        <v>43</v>
      </c>
      <c r="C12" s="50"/>
      <c r="D12" s="51"/>
      <c r="E12" s="107" t="s">
        <v>198</v>
      </c>
      <c r="F12" s="104">
        <f>F95+F170</f>
        <v>40000</v>
      </c>
      <c r="G12" s="88">
        <v>10553</v>
      </c>
      <c r="H12" s="104">
        <f>H95+H170</f>
        <v>0</v>
      </c>
      <c r="I12" s="112">
        <f t="shared" si="0"/>
        <v>0</v>
      </c>
    </row>
    <row r="13" spans="2:11" s="17" customFormat="1" ht="30" customHeight="1" x14ac:dyDescent="0.25">
      <c r="B13" s="49">
        <v>50</v>
      </c>
      <c r="C13" s="50"/>
      <c r="D13" s="51"/>
      <c r="E13" s="107" t="s">
        <v>69</v>
      </c>
      <c r="F13" s="104">
        <f>F102+F121+F144+F174</f>
        <v>41000</v>
      </c>
      <c r="G13" s="88" t="e">
        <f>#REF!+G102+G121+G144</f>
        <v>#REF!</v>
      </c>
      <c r="H13" s="104">
        <f>H102+H121+H144+H174</f>
        <v>2423.7400000000002</v>
      </c>
      <c r="I13" s="112">
        <f t="shared" si="0"/>
        <v>5.9115609756097562</v>
      </c>
    </row>
    <row r="14" spans="2:11" s="17" customFormat="1" ht="30" customHeight="1" x14ac:dyDescent="0.25">
      <c r="B14" s="49">
        <v>52</v>
      </c>
      <c r="C14" s="50"/>
      <c r="D14" s="51"/>
      <c r="E14" s="107" t="s">
        <v>70</v>
      </c>
      <c r="F14" s="104">
        <f>F125</f>
        <v>24500</v>
      </c>
      <c r="G14" s="88">
        <v>3800</v>
      </c>
      <c r="H14" s="104">
        <f>H125</f>
        <v>4500</v>
      </c>
      <c r="I14" s="112">
        <f t="shared" si="0"/>
        <v>18.367346938775512</v>
      </c>
    </row>
    <row r="15" spans="2:11" s="17" customFormat="1" ht="30" customHeight="1" x14ac:dyDescent="0.25">
      <c r="B15" s="49">
        <v>58</v>
      </c>
      <c r="C15" s="50"/>
      <c r="D15" s="51"/>
      <c r="E15" s="107" t="s">
        <v>199</v>
      </c>
      <c r="F15" s="104">
        <f>F153</f>
        <v>1086835</v>
      </c>
      <c r="G15" s="88">
        <v>23269</v>
      </c>
      <c r="H15" s="104">
        <f>H153</f>
        <v>1196018.45</v>
      </c>
      <c r="I15" s="112">
        <f t="shared" si="0"/>
        <v>110.0460005428607</v>
      </c>
    </row>
    <row r="16" spans="2:11" s="17" customFormat="1" ht="28.5" x14ac:dyDescent="0.25">
      <c r="B16" s="49">
        <v>319</v>
      </c>
      <c r="C16" s="50"/>
      <c r="D16" s="51"/>
      <c r="E16" s="108" t="s">
        <v>200</v>
      </c>
      <c r="F16" s="104">
        <f>F69</f>
        <v>7957</v>
      </c>
      <c r="G16" s="89">
        <v>1576</v>
      </c>
      <c r="H16" s="110">
        <f>H69</f>
        <v>0</v>
      </c>
      <c r="I16" s="112">
        <f t="shared" si="0"/>
        <v>0</v>
      </c>
    </row>
    <row r="17" spans="1:9" s="17" customFormat="1" ht="28.5" x14ac:dyDescent="0.25">
      <c r="B17" s="49">
        <v>439</v>
      </c>
      <c r="C17" s="50"/>
      <c r="D17" s="51"/>
      <c r="E17" s="108" t="s">
        <v>201</v>
      </c>
      <c r="F17" s="104">
        <f>F99</f>
        <v>2354</v>
      </c>
      <c r="G17" s="90"/>
      <c r="H17" s="104">
        <f>H99</f>
        <v>0</v>
      </c>
      <c r="I17" s="112">
        <f t="shared" si="0"/>
        <v>0</v>
      </c>
    </row>
    <row r="18" spans="1:9" s="17" customFormat="1" ht="28.5" x14ac:dyDescent="0.25">
      <c r="B18" s="49">
        <v>619</v>
      </c>
      <c r="C18" s="50"/>
      <c r="D18" s="51"/>
      <c r="E18" s="108" t="s">
        <v>202</v>
      </c>
      <c r="F18" s="104">
        <f>F177</f>
        <v>1000</v>
      </c>
      <c r="G18" s="90"/>
      <c r="H18" s="104">
        <f>H177</f>
        <v>0</v>
      </c>
      <c r="I18" s="112">
        <f t="shared" si="0"/>
        <v>0</v>
      </c>
    </row>
    <row r="19" spans="1:9" s="17" customFormat="1" ht="30" customHeight="1" x14ac:dyDescent="0.25">
      <c r="B19" s="178">
        <v>152001</v>
      </c>
      <c r="C19" s="179"/>
      <c r="D19" s="180"/>
      <c r="E19" s="43" t="s">
        <v>71</v>
      </c>
      <c r="F19" s="44">
        <f>F20+F51</f>
        <v>2440178</v>
      </c>
      <c r="G19" s="44" t="e">
        <f t="shared" ref="G19" si="1">G20+G51</f>
        <v>#REF!</v>
      </c>
      <c r="H19" s="44">
        <f>H20+H51</f>
        <v>1586347.58</v>
      </c>
      <c r="I19" s="45">
        <f t="shared" si="0"/>
        <v>65.009502585467132</v>
      </c>
    </row>
    <row r="20" spans="1:9" s="17" customFormat="1" ht="30" customHeight="1" x14ac:dyDescent="0.25">
      <c r="B20" s="178">
        <v>15200101</v>
      </c>
      <c r="C20" s="179"/>
      <c r="D20" s="180"/>
      <c r="E20" s="43" t="s">
        <v>72</v>
      </c>
      <c r="F20" s="44">
        <f>F21</f>
        <v>826582</v>
      </c>
      <c r="G20" s="46">
        <f>G21</f>
        <v>436536</v>
      </c>
      <c r="H20" s="46">
        <f>H21</f>
        <v>359751.22000000003</v>
      </c>
      <c r="I20" s="45">
        <f t="shared" si="0"/>
        <v>43.522750313943448</v>
      </c>
    </row>
    <row r="21" spans="1:9" s="17" customFormat="1" ht="30" customHeight="1" x14ac:dyDescent="0.25">
      <c r="B21" s="49">
        <v>11</v>
      </c>
      <c r="C21" s="50"/>
      <c r="D21" s="51"/>
      <c r="E21" s="52" t="s">
        <v>67</v>
      </c>
      <c r="F21" s="44">
        <f>F22+F27+F47+F49</f>
        <v>826582</v>
      </c>
      <c r="G21" s="47">
        <f t="shared" ref="G21" si="2">G22+G27+G47+G49</f>
        <v>436536</v>
      </c>
      <c r="H21" s="44">
        <f>H22+H27+H47+H49</f>
        <v>359751.22000000003</v>
      </c>
      <c r="I21" s="45">
        <f t="shared" si="0"/>
        <v>43.522750313943448</v>
      </c>
    </row>
    <row r="22" spans="1:9" x14ac:dyDescent="0.25">
      <c r="A22" s="17"/>
      <c r="B22" s="49"/>
      <c r="C22" s="50">
        <v>31</v>
      </c>
      <c r="D22" s="51"/>
      <c r="E22" s="52" t="s">
        <v>73</v>
      </c>
      <c r="F22" s="47">
        <v>698240</v>
      </c>
      <c r="G22" s="48">
        <v>436161</v>
      </c>
      <c r="H22" s="48">
        <f>H23+H25+H26+H24</f>
        <v>320661.38</v>
      </c>
      <c r="I22" s="45">
        <f t="shared" si="0"/>
        <v>45.924235219981668</v>
      </c>
    </row>
    <row r="23" spans="1:9" x14ac:dyDescent="0.25">
      <c r="A23" s="17"/>
      <c r="B23" s="49"/>
      <c r="C23" s="50"/>
      <c r="D23" s="51">
        <v>3111</v>
      </c>
      <c r="E23" s="52" t="s">
        <v>74</v>
      </c>
      <c r="F23" s="47"/>
      <c r="G23" s="48"/>
      <c r="H23" s="48">
        <v>255583.25</v>
      </c>
      <c r="I23" s="45" t="e">
        <f t="shared" si="0"/>
        <v>#DIV/0!</v>
      </c>
    </row>
    <row r="24" spans="1:9" x14ac:dyDescent="0.25">
      <c r="A24" s="17"/>
      <c r="B24" s="49"/>
      <c r="C24" s="50"/>
      <c r="D24" s="51">
        <v>3113</v>
      </c>
      <c r="E24" s="52" t="s">
        <v>75</v>
      </c>
      <c r="F24" s="47"/>
      <c r="G24" s="48"/>
      <c r="H24" s="48">
        <v>602.53</v>
      </c>
      <c r="I24" s="45" t="e">
        <f t="shared" si="0"/>
        <v>#DIV/0!</v>
      </c>
    </row>
    <row r="25" spans="1:9" x14ac:dyDescent="0.25">
      <c r="A25" s="17"/>
      <c r="B25" s="49"/>
      <c r="C25" s="50"/>
      <c r="D25" s="51">
        <v>3121</v>
      </c>
      <c r="E25" s="52" t="s">
        <v>76</v>
      </c>
      <c r="F25" s="47"/>
      <c r="G25" s="48"/>
      <c r="H25" s="48">
        <v>23927.439999999999</v>
      </c>
      <c r="I25" s="45" t="e">
        <f t="shared" si="0"/>
        <v>#DIV/0!</v>
      </c>
    </row>
    <row r="26" spans="1:9" ht="28.5" x14ac:dyDescent="0.25">
      <c r="A26" s="30"/>
      <c r="B26" s="49"/>
      <c r="C26" s="50"/>
      <c r="D26" s="51">
        <v>3132</v>
      </c>
      <c r="E26" s="53" t="s">
        <v>77</v>
      </c>
      <c r="F26" s="54"/>
      <c r="G26" s="55"/>
      <c r="H26" s="55">
        <v>40548.160000000003</v>
      </c>
      <c r="I26" s="45" t="e">
        <f t="shared" si="0"/>
        <v>#DIV/0!</v>
      </c>
    </row>
    <row r="27" spans="1:9" x14ac:dyDescent="0.25">
      <c r="A27" s="17"/>
      <c r="B27" s="49"/>
      <c r="C27" s="50">
        <v>32</v>
      </c>
      <c r="D27" s="51"/>
      <c r="E27" s="52" t="s">
        <v>78</v>
      </c>
      <c r="F27" s="47">
        <v>126242</v>
      </c>
      <c r="G27" s="47">
        <f t="shared" ref="G27:H27" si="3">G28+G29+G30+G31+G32+G33+G34+G35+G36+G37+G38+G39+G40+G41+G42+G43+G44+G45+G46</f>
        <v>0</v>
      </c>
      <c r="H27" s="47">
        <f t="shared" si="3"/>
        <v>37263.620000000003</v>
      </c>
      <c r="I27" s="45">
        <f t="shared" si="0"/>
        <v>29.517609036612225</v>
      </c>
    </row>
    <row r="28" spans="1:9" x14ac:dyDescent="0.25">
      <c r="A28" s="17"/>
      <c r="B28" s="49"/>
      <c r="C28" s="50"/>
      <c r="D28" s="51">
        <v>3211</v>
      </c>
      <c r="E28" s="52" t="s">
        <v>79</v>
      </c>
      <c r="F28" s="47"/>
      <c r="G28" s="48"/>
      <c r="H28" s="48">
        <v>291.69</v>
      </c>
      <c r="I28" s="45" t="e">
        <f t="shared" si="0"/>
        <v>#DIV/0!</v>
      </c>
    </row>
    <row r="29" spans="1:9" ht="28.5" x14ac:dyDescent="0.25">
      <c r="A29" s="30"/>
      <c r="B29" s="49"/>
      <c r="C29" s="50"/>
      <c r="D29" s="51">
        <v>3212</v>
      </c>
      <c r="E29" s="53" t="s">
        <v>80</v>
      </c>
      <c r="F29" s="54"/>
      <c r="G29" s="55"/>
      <c r="H29" s="55">
        <v>4791</v>
      </c>
      <c r="I29" s="45" t="e">
        <f t="shared" si="0"/>
        <v>#DIV/0!</v>
      </c>
    </row>
    <row r="30" spans="1:9" x14ac:dyDescent="0.25">
      <c r="A30" s="30"/>
      <c r="B30" s="49"/>
      <c r="C30" s="50"/>
      <c r="D30" s="51">
        <v>3213</v>
      </c>
      <c r="E30" s="53" t="s">
        <v>81</v>
      </c>
      <c r="F30" s="54"/>
      <c r="G30" s="55"/>
      <c r="H30" s="55">
        <v>0</v>
      </c>
      <c r="I30" s="45" t="e">
        <f t="shared" si="0"/>
        <v>#DIV/0!</v>
      </c>
    </row>
    <row r="31" spans="1:9" ht="28.5" x14ac:dyDescent="0.25">
      <c r="A31" s="30"/>
      <c r="B31" s="49"/>
      <c r="C31" s="50"/>
      <c r="D31" s="51">
        <v>3221</v>
      </c>
      <c r="E31" s="53" t="s">
        <v>82</v>
      </c>
      <c r="F31" s="54"/>
      <c r="G31" s="55"/>
      <c r="H31" s="55">
        <v>3805.73</v>
      </c>
      <c r="I31" s="45" t="e">
        <f t="shared" si="0"/>
        <v>#DIV/0!</v>
      </c>
    </row>
    <row r="32" spans="1:9" x14ac:dyDescent="0.25">
      <c r="A32" s="17"/>
      <c r="B32" s="49"/>
      <c r="C32" s="50"/>
      <c r="D32" s="51">
        <v>3223</v>
      </c>
      <c r="E32" s="52" t="s">
        <v>83</v>
      </c>
      <c r="F32" s="47"/>
      <c r="G32" s="48"/>
      <c r="H32" s="48">
        <v>5551.68</v>
      </c>
      <c r="I32" s="45" t="e">
        <f t="shared" si="0"/>
        <v>#DIV/0!</v>
      </c>
    </row>
    <row r="33" spans="1:9" ht="28.5" x14ac:dyDescent="0.25">
      <c r="A33" s="30"/>
      <c r="B33" s="49"/>
      <c r="C33" s="50"/>
      <c r="D33" s="51">
        <v>3224</v>
      </c>
      <c r="E33" s="53" t="s">
        <v>84</v>
      </c>
      <c r="F33" s="54"/>
      <c r="G33" s="55"/>
      <c r="H33" s="55">
        <v>234.23</v>
      </c>
      <c r="I33" s="45" t="e">
        <f t="shared" si="0"/>
        <v>#DIV/0!</v>
      </c>
    </row>
    <row r="34" spans="1:9" x14ac:dyDescent="0.25">
      <c r="A34" s="17"/>
      <c r="B34" s="49"/>
      <c r="C34" s="50"/>
      <c r="D34" s="51">
        <v>3225</v>
      </c>
      <c r="E34" s="52" t="s">
        <v>85</v>
      </c>
      <c r="F34" s="47"/>
      <c r="G34" s="48"/>
      <c r="H34" s="48">
        <v>649.38</v>
      </c>
      <c r="I34" s="45" t="e">
        <f t="shared" si="0"/>
        <v>#DIV/0!</v>
      </c>
    </row>
    <row r="35" spans="1:9" x14ac:dyDescent="0.25">
      <c r="A35" s="17"/>
      <c r="B35" s="49"/>
      <c r="C35" s="50"/>
      <c r="D35" s="51">
        <v>3231</v>
      </c>
      <c r="E35" s="52" t="s">
        <v>86</v>
      </c>
      <c r="F35" s="47"/>
      <c r="G35" s="48"/>
      <c r="H35" s="48">
        <v>2689.35</v>
      </c>
      <c r="I35" s="45" t="e">
        <f t="shared" si="0"/>
        <v>#DIV/0!</v>
      </c>
    </row>
    <row r="36" spans="1:9" ht="28.5" x14ac:dyDescent="0.25">
      <c r="A36" s="30"/>
      <c r="B36" s="49"/>
      <c r="C36" s="50"/>
      <c r="D36" s="51">
        <v>3232</v>
      </c>
      <c r="E36" s="53" t="s">
        <v>87</v>
      </c>
      <c r="F36" s="54"/>
      <c r="G36" s="55"/>
      <c r="H36" s="55">
        <v>1699.25</v>
      </c>
      <c r="I36" s="45" t="e">
        <f t="shared" si="0"/>
        <v>#DIV/0!</v>
      </c>
    </row>
    <row r="37" spans="1:9" x14ac:dyDescent="0.25">
      <c r="A37" s="30"/>
      <c r="B37" s="49"/>
      <c r="C37" s="50"/>
      <c r="D37" s="51">
        <v>3233</v>
      </c>
      <c r="E37" s="53" t="s">
        <v>112</v>
      </c>
      <c r="F37" s="54"/>
      <c r="G37" s="55"/>
      <c r="H37" s="55">
        <v>2201.25</v>
      </c>
      <c r="I37" s="45" t="e">
        <f t="shared" si="0"/>
        <v>#DIV/0!</v>
      </c>
    </row>
    <row r="38" spans="1:9" x14ac:dyDescent="0.25">
      <c r="A38" s="17"/>
      <c r="B38" s="49"/>
      <c r="C38" s="50"/>
      <c r="D38" s="51">
        <v>3234</v>
      </c>
      <c r="E38" s="52" t="s">
        <v>88</v>
      </c>
      <c r="F38" s="47"/>
      <c r="G38" s="48"/>
      <c r="H38" s="48">
        <v>1756.56</v>
      </c>
      <c r="I38" s="45" t="e">
        <f t="shared" si="0"/>
        <v>#DIV/0!</v>
      </c>
    </row>
    <row r="39" spans="1:9" x14ac:dyDescent="0.25">
      <c r="A39" s="30"/>
      <c r="B39" s="49"/>
      <c r="C39" s="50"/>
      <c r="D39" s="51">
        <v>3236</v>
      </c>
      <c r="E39" s="53" t="s">
        <v>90</v>
      </c>
      <c r="F39" s="54"/>
      <c r="G39" s="55"/>
      <c r="H39" s="55">
        <v>2405</v>
      </c>
      <c r="I39" s="45" t="e">
        <f t="shared" si="0"/>
        <v>#DIV/0!</v>
      </c>
    </row>
    <row r="40" spans="1:9" x14ac:dyDescent="0.25">
      <c r="A40" s="17"/>
      <c r="B40" s="49"/>
      <c r="C40" s="50"/>
      <c r="D40" s="51">
        <v>3237</v>
      </c>
      <c r="E40" s="52" t="s">
        <v>91</v>
      </c>
      <c r="F40" s="47"/>
      <c r="G40" s="48"/>
      <c r="H40" s="48">
        <v>500</v>
      </c>
      <c r="I40" s="45" t="e">
        <f t="shared" si="0"/>
        <v>#DIV/0!</v>
      </c>
    </row>
    <row r="41" spans="1:9" x14ac:dyDescent="0.25">
      <c r="A41" s="17"/>
      <c r="B41" s="49"/>
      <c r="C41" s="50"/>
      <c r="D41" s="51">
        <v>3238</v>
      </c>
      <c r="E41" s="52" t="s">
        <v>92</v>
      </c>
      <c r="F41" s="47"/>
      <c r="G41" s="48"/>
      <c r="H41" s="48">
        <v>3567.94</v>
      </c>
      <c r="I41" s="45" t="e">
        <f t="shared" si="0"/>
        <v>#DIV/0!</v>
      </c>
    </row>
    <row r="42" spans="1:9" x14ac:dyDescent="0.25">
      <c r="A42" s="17"/>
      <c r="B42" s="49"/>
      <c r="C42" s="50"/>
      <c r="D42" s="51">
        <v>3239</v>
      </c>
      <c r="E42" s="52" t="s">
        <v>93</v>
      </c>
      <c r="F42" s="47"/>
      <c r="G42" s="48"/>
      <c r="H42" s="48">
        <v>2935.97</v>
      </c>
      <c r="I42" s="45" t="e">
        <f t="shared" si="0"/>
        <v>#DIV/0!</v>
      </c>
    </row>
    <row r="43" spans="1:9" x14ac:dyDescent="0.25">
      <c r="A43" s="17"/>
      <c r="B43" s="49"/>
      <c r="C43" s="50"/>
      <c r="D43" s="51">
        <v>3292</v>
      </c>
      <c r="E43" s="52" t="s">
        <v>94</v>
      </c>
      <c r="F43" s="47"/>
      <c r="G43" s="48"/>
      <c r="H43" s="48">
        <v>3959.63</v>
      </c>
      <c r="I43" s="45" t="e">
        <f t="shared" si="0"/>
        <v>#DIV/0!</v>
      </c>
    </row>
    <row r="44" spans="1:9" x14ac:dyDescent="0.25">
      <c r="A44" s="17"/>
      <c r="B44" s="49"/>
      <c r="C44" s="50"/>
      <c r="D44" s="51">
        <v>3293</v>
      </c>
      <c r="E44" s="52" t="s">
        <v>95</v>
      </c>
      <c r="F44" s="47"/>
      <c r="G44" s="48"/>
      <c r="H44" s="48">
        <v>62.41</v>
      </c>
      <c r="I44" s="45" t="e">
        <f t="shared" si="0"/>
        <v>#DIV/0!</v>
      </c>
    </row>
    <row r="45" spans="1:9" x14ac:dyDescent="0.25">
      <c r="A45" s="17"/>
      <c r="B45" s="49"/>
      <c r="C45" s="50"/>
      <c r="D45" s="51">
        <v>3295</v>
      </c>
      <c r="E45" s="52" t="s">
        <v>96</v>
      </c>
      <c r="F45" s="47"/>
      <c r="G45" s="48"/>
      <c r="H45" s="48">
        <v>122.55</v>
      </c>
      <c r="I45" s="45" t="e">
        <f t="shared" si="0"/>
        <v>#DIV/0!</v>
      </c>
    </row>
    <row r="46" spans="1:9" x14ac:dyDescent="0.25">
      <c r="A46" s="17"/>
      <c r="B46" s="49"/>
      <c r="C46" s="50"/>
      <c r="D46" s="51">
        <v>3299</v>
      </c>
      <c r="E46" s="52" t="s">
        <v>113</v>
      </c>
      <c r="F46" s="47"/>
      <c r="G46" s="48"/>
      <c r="H46" s="48">
        <v>40</v>
      </c>
      <c r="I46" s="45" t="e">
        <f t="shared" si="0"/>
        <v>#DIV/0!</v>
      </c>
    </row>
    <row r="47" spans="1:9" x14ac:dyDescent="0.25">
      <c r="A47" s="17"/>
      <c r="B47" s="49"/>
      <c r="C47" s="50">
        <v>34</v>
      </c>
      <c r="D47" s="51"/>
      <c r="E47" s="52" t="s">
        <v>97</v>
      </c>
      <c r="F47" s="47">
        <v>100</v>
      </c>
      <c r="G47" s="47">
        <f t="shared" ref="G47:H47" si="4">G48</f>
        <v>0</v>
      </c>
      <c r="H47" s="47">
        <f t="shared" si="4"/>
        <v>29.59</v>
      </c>
      <c r="I47" s="45">
        <f t="shared" si="0"/>
        <v>29.59</v>
      </c>
    </row>
    <row r="48" spans="1:9" x14ac:dyDescent="0.25">
      <c r="A48" s="17"/>
      <c r="B48" s="49"/>
      <c r="C48" s="50"/>
      <c r="D48" s="51">
        <v>3433</v>
      </c>
      <c r="E48" s="52" t="s">
        <v>98</v>
      </c>
      <c r="F48" s="47"/>
      <c r="G48" s="48"/>
      <c r="H48" s="48">
        <v>29.59</v>
      </c>
      <c r="I48" s="45" t="e">
        <f t="shared" si="0"/>
        <v>#DIV/0!</v>
      </c>
    </row>
    <row r="49" spans="1:9" ht="28.5" x14ac:dyDescent="0.25">
      <c r="A49" s="30"/>
      <c r="B49" s="49"/>
      <c r="C49" s="50">
        <v>42</v>
      </c>
      <c r="D49" s="51"/>
      <c r="E49" s="53" t="s">
        <v>99</v>
      </c>
      <c r="F49" s="54">
        <v>2000</v>
      </c>
      <c r="G49" s="55">
        <v>375</v>
      </c>
      <c r="H49" s="55">
        <f>H50</f>
        <v>1796.63</v>
      </c>
      <c r="I49" s="45">
        <f t="shared" si="0"/>
        <v>89.831500000000005</v>
      </c>
    </row>
    <row r="50" spans="1:9" x14ac:dyDescent="0.25">
      <c r="A50" s="17"/>
      <c r="B50" s="49"/>
      <c r="C50" s="50"/>
      <c r="D50" s="51">
        <v>4221</v>
      </c>
      <c r="E50" s="52" t="s">
        <v>100</v>
      </c>
      <c r="F50" s="47"/>
      <c r="G50" s="48"/>
      <c r="H50" s="48">
        <v>1796.63</v>
      </c>
      <c r="I50" s="45" t="e">
        <f t="shared" si="0"/>
        <v>#DIV/0!</v>
      </c>
    </row>
    <row r="51" spans="1:9" x14ac:dyDescent="0.25">
      <c r="A51" s="17"/>
      <c r="B51" s="178">
        <v>152002</v>
      </c>
      <c r="C51" s="179"/>
      <c r="D51" s="180"/>
      <c r="E51" s="43" t="s">
        <v>101</v>
      </c>
      <c r="F51" s="44">
        <f>F52+F74+F78+F107+F134+F147+F158</f>
        <v>1613596</v>
      </c>
      <c r="G51" s="46" t="e">
        <f>G52+G74+G78+G107+G134+#REF!</f>
        <v>#REF!</v>
      </c>
      <c r="H51" s="46">
        <f>H52+H74+H78+H107+H134+H147+H158</f>
        <v>1226596.3600000001</v>
      </c>
      <c r="I51" s="45">
        <f t="shared" si="0"/>
        <v>76.016323788606314</v>
      </c>
    </row>
    <row r="52" spans="1:9" x14ac:dyDescent="0.25">
      <c r="A52" s="17"/>
      <c r="B52" s="178">
        <v>15200201</v>
      </c>
      <c r="C52" s="179"/>
      <c r="D52" s="180"/>
      <c r="E52" s="43" t="s">
        <v>101</v>
      </c>
      <c r="F52" s="44">
        <f>F53+F69</f>
        <v>90357</v>
      </c>
      <c r="G52" s="46" t="e">
        <f>G53+G64+#REF!+#REF!</f>
        <v>#REF!</v>
      </c>
      <c r="H52" s="46">
        <f>H53</f>
        <v>15877.55</v>
      </c>
      <c r="I52" s="45">
        <f t="shared" si="0"/>
        <v>17.572019876711266</v>
      </c>
    </row>
    <row r="53" spans="1:9" x14ac:dyDescent="0.25">
      <c r="A53" s="17"/>
      <c r="B53" s="175">
        <v>11</v>
      </c>
      <c r="C53" s="176"/>
      <c r="D53" s="177"/>
      <c r="E53" s="51" t="s">
        <v>67</v>
      </c>
      <c r="F53" s="47">
        <f>F54+F64</f>
        <v>82400</v>
      </c>
      <c r="G53" s="48">
        <f>G54</f>
        <v>18887</v>
      </c>
      <c r="H53" s="48">
        <f>H54+H64</f>
        <v>15877.55</v>
      </c>
      <c r="I53" s="45">
        <f t="shared" si="0"/>
        <v>19.268871359223301</v>
      </c>
    </row>
    <row r="54" spans="1:9" x14ac:dyDescent="0.25">
      <c r="A54" s="17"/>
      <c r="B54" s="49"/>
      <c r="C54" s="50">
        <v>32</v>
      </c>
      <c r="D54" s="51"/>
      <c r="E54" s="52" t="s">
        <v>78</v>
      </c>
      <c r="F54" s="47">
        <v>54400</v>
      </c>
      <c r="G54" s="48">
        <v>18887</v>
      </c>
      <c r="H54" s="48">
        <f>H55+H56+H57+H58+H61+H62+H63+H60+H59</f>
        <v>13573.8</v>
      </c>
      <c r="I54" s="45">
        <f t="shared" si="0"/>
        <v>24.951838235294115</v>
      </c>
    </row>
    <row r="55" spans="1:9" x14ac:dyDescent="0.25">
      <c r="A55" s="17"/>
      <c r="B55" s="49"/>
      <c r="C55" s="50"/>
      <c r="D55" s="51">
        <v>3211</v>
      </c>
      <c r="E55" s="52" t="s">
        <v>79</v>
      </c>
      <c r="F55" s="47"/>
      <c r="G55" s="48"/>
      <c r="H55" s="48">
        <v>3102.47</v>
      </c>
      <c r="I55" s="45" t="e">
        <f t="shared" si="0"/>
        <v>#DIV/0!</v>
      </c>
    </row>
    <row r="56" spans="1:9" x14ac:dyDescent="0.25">
      <c r="A56" s="30"/>
      <c r="B56" s="49"/>
      <c r="C56" s="50"/>
      <c r="D56" s="51">
        <v>3213</v>
      </c>
      <c r="E56" s="53" t="s">
        <v>81</v>
      </c>
      <c r="F56" s="54"/>
      <c r="G56" s="55"/>
      <c r="H56" s="55">
        <v>155</v>
      </c>
      <c r="I56" s="45" t="e">
        <f t="shared" si="0"/>
        <v>#DIV/0!</v>
      </c>
    </row>
    <row r="57" spans="1:9" ht="28.5" x14ac:dyDescent="0.25">
      <c r="A57" s="30"/>
      <c r="B57" s="49"/>
      <c r="C57" s="50"/>
      <c r="D57" s="51">
        <v>3221</v>
      </c>
      <c r="E57" s="53" t="s">
        <v>82</v>
      </c>
      <c r="F57" s="54"/>
      <c r="G57" s="55"/>
      <c r="H57" s="55">
        <v>982.79</v>
      </c>
      <c r="I57" s="45" t="e">
        <f t="shared" si="0"/>
        <v>#DIV/0!</v>
      </c>
    </row>
    <row r="58" spans="1:9" ht="28.5" x14ac:dyDescent="0.25">
      <c r="A58" s="30"/>
      <c r="B58" s="49"/>
      <c r="C58" s="50"/>
      <c r="D58" s="51">
        <v>3224</v>
      </c>
      <c r="E58" s="53" t="s">
        <v>84</v>
      </c>
      <c r="F58" s="54"/>
      <c r="G58" s="55"/>
      <c r="H58" s="55">
        <v>3441.38</v>
      </c>
      <c r="I58" s="45" t="e">
        <f t="shared" si="0"/>
        <v>#DIV/0!</v>
      </c>
    </row>
    <row r="59" spans="1:9" x14ac:dyDescent="0.25">
      <c r="A59" s="30"/>
      <c r="B59" s="49"/>
      <c r="C59" s="50"/>
      <c r="D59" s="51">
        <v>3225</v>
      </c>
      <c r="E59" s="53" t="s">
        <v>85</v>
      </c>
      <c r="F59" s="54"/>
      <c r="G59" s="55"/>
      <c r="H59" s="55">
        <v>70.98</v>
      </c>
      <c r="I59" s="45" t="e">
        <f t="shared" si="0"/>
        <v>#DIV/0!</v>
      </c>
    </row>
    <row r="60" spans="1:9" x14ac:dyDescent="0.25">
      <c r="A60" s="30"/>
      <c r="B60" s="49"/>
      <c r="C60" s="50"/>
      <c r="D60" s="51">
        <v>3231</v>
      </c>
      <c r="E60" s="53" t="s">
        <v>86</v>
      </c>
      <c r="F60" s="54"/>
      <c r="G60" s="55"/>
      <c r="H60" s="55">
        <v>5000</v>
      </c>
      <c r="I60" s="45" t="e">
        <f t="shared" si="0"/>
        <v>#DIV/0!</v>
      </c>
    </row>
    <row r="61" spans="1:9" ht="28.5" x14ac:dyDescent="0.25">
      <c r="A61" s="30"/>
      <c r="B61" s="49"/>
      <c r="C61" s="50"/>
      <c r="D61" s="51">
        <v>3232</v>
      </c>
      <c r="E61" s="53" t="s">
        <v>87</v>
      </c>
      <c r="F61" s="54"/>
      <c r="G61" s="55"/>
      <c r="H61" s="55">
        <v>0</v>
      </c>
      <c r="I61" s="45" t="e">
        <f t="shared" si="0"/>
        <v>#DIV/0!</v>
      </c>
    </row>
    <row r="62" spans="1:9" x14ac:dyDescent="0.25">
      <c r="A62" s="17"/>
      <c r="B62" s="49"/>
      <c r="C62" s="50"/>
      <c r="D62" s="51">
        <v>3237</v>
      </c>
      <c r="E62" s="52" t="s">
        <v>91</v>
      </c>
      <c r="F62" s="47"/>
      <c r="G62" s="48"/>
      <c r="H62" s="48">
        <v>821.18</v>
      </c>
      <c r="I62" s="45" t="e">
        <f t="shared" si="0"/>
        <v>#DIV/0!</v>
      </c>
    </row>
    <row r="63" spans="1:9" x14ac:dyDescent="0.25">
      <c r="A63" s="17"/>
      <c r="B63" s="49"/>
      <c r="C63" s="50"/>
      <c r="D63" s="51">
        <v>3239</v>
      </c>
      <c r="E63" s="52" t="s">
        <v>93</v>
      </c>
      <c r="F63" s="47"/>
      <c r="G63" s="48"/>
      <c r="H63" s="48">
        <v>0</v>
      </c>
      <c r="I63" s="45" t="e">
        <f t="shared" si="0"/>
        <v>#DIV/0!</v>
      </c>
    </row>
    <row r="64" spans="1:9" ht="28.5" x14ac:dyDescent="0.25">
      <c r="A64" s="30"/>
      <c r="B64" s="49"/>
      <c r="C64" s="50">
        <v>42</v>
      </c>
      <c r="D64" s="51"/>
      <c r="E64" s="53" t="s">
        <v>99</v>
      </c>
      <c r="F64" s="56">
        <v>28000</v>
      </c>
      <c r="G64" s="56" t="e">
        <f>G65+#REF!+G66+G68</f>
        <v>#REF!</v>
      </c>
      <c r="H64" s="56">
        <f>H65+H66+H67+H68</f>
        <v>2303.75</v>
      </c>
      <c r="I64" s="45">
        <f t="shared" si="0"/>
        <v>8.2276785714285712</v>
      </c>
    </row>
    <row r="65" spans="1:9" x14ac:dyDescent="0.25">
      <c r="A65" s="17"/>
      <c r="B65" s="49"/>
      <c r="C65" s="50"/>
      <c r="D65" s="51">
        <v>4221</v>
      </c>
      <c r="E65" s="52" t="s">
        <v>100</v>
      </c>
      <c r="F65" s="47"/>
      <c r="G65" s="48"/>
      <c r="H65" s="48">
        <v>303.75</v>
      </c>
      <c r="I65" s="45" t="e">
        <f t="shared" si="0"/>
        <v>#DIV/0!</v>
      </c>
    </row>
    <row r="66" spans="1:9" x14ac:dyDescent="0.25">
      <c r="A66" s="17"/>
      <c r="B66" s="49"/>
      <c r="C66" s="50"/>
      <c r="D66" s="51">
        <v>4225</v>
      </c>
      <c r="E66" s="52" t="s">
        <v>114</v>
      </c>
      <c r="F66" s="47"/>
      <c r="G66" s="48"/>
      <c r="H66" s="48">
        <v>0</v>
      </c>
      <c r="I66" s="45" t="e">
        <f t="shared" si="0"/>
        <v>#DIV/0!</v>
      </c>
    </row>
    <row r="67" spans="1:9" ht="28.5" x14ac:dyDescent="0.25">
      <c r="A67" s="17"/>
      <c r="B67" s="100"/>
      <c r="C67" s="101"/>
      <c r="D67" s="103">
        <v>4227</v>
      </c>
      <c r="E67" s="102" t="s">
        <v>190</v>
      </c>
      <c r="F67" s="47"/>
      <c r="G67" s="48"/>
      <c r="H67" s="48">
        <v>0</v>
      </c>
      <c r="I67" s="45" t="e">
        <f t="shared" si="0"/>
        <v>#DIV/0!</v>
      </c>
    </row>
    <row r="68" spans="1:9" ht="28.5" x14ac:dyDescent="0.25">
      <c r="A68" s="30"/>
      <c r="B68" s="49"/>
      <c r="C68" s="50"/>
      <c r="D68" s="51">
        <v>4243</v>
      </c>
      <c r="E68" s="53" t="s">
        <v>102</v>
      </c>
      <c r="F68" s="54"/>
      <c r="G68" s="55"/>
      <c r="H68" s="55">
        <v>2000</v>
      </c>
      <c r="I68" s="45" t="e">
        <f>H68/F68*100</f>
        <v>#DIV/0!</v>
      </c>
    </row>
    <row r="69" spans="1:9" ht="28.5" x14ac:dyDescent="0.25">
      <c r="A69" s="30"/>
      <c r="B69" s="175">
        <v>319</v>
      </c>
      <c r="C69" s="176"/>
      <c r="D69" s="177"/>
      <c r="E69" s="53" t="s">
        <v>200</v>
      </c>
      <c r="F69" s="56">
        <f>F70+F72</f>
        <v>7957</v>
      </c>
      <c r="G69" s="54"/>
      <c r="H69" s="56">
        <f>H70+H72</f>
        <v>0</v>
      </c>
      <c r="I69" s="45">
        <f t="shared" ref="I69:I73" si="5">H69/F69*100</f>
        <v>0</v>
      </c>
    </row>
    <row r="70" spans="1:9" x14ac:dyDescent="0.25">
      <c r="A70" s="30"/>
      <c r="B70" s="49"/>
      <c r="C70" s="50">
        <v>32</v>
      </c>
      <c r="D70" s="51"/>
      <c r="E70" s="53" t="s">
        <v>78</v>
      </c>
      <c r="F70" s="54">
        <v>5000</v>
      </c>
      <c r="G70" s="54"/>
      <c r="H70" s="54">
        <f>H71</f>
        <v>0</v>
      </c>
      <c r="I70" s="45">
        <f t="shared" si="5"/>
        <v>0</v>
      </c>
    </row>
    <row r="71" spans="1:9" x14ac:dyDescent="0.25">
      <c r="A71" s="30"/>
      <c r="B71" s="49"/>
      <c r="C71" s="50"/>
      <c r="D71" s="51">
        <v>3231</v>
      </c>
      <c r="E71" s="53" t="s">
        <v>86</v>
      </c>
      <c r="F71" s="54"/>
      <c r="G71" s="54"/>
      <c r="H71" s="54">
        <v>0</v>
      </c>
      <c r="I71" s="45" t="e">
        <f t="shared" si="5"/>
        <v>#DIV/0!</v>
      </c>
    </row>
    <row r="72" spans="1:9" ht="28.5" x14ac:dyDescent="0.25">
      <c r="A72" s="30"/>
      <c r="B72" s="49"/>
      <c r="C72" s="50">
        <v>42</v>
      </c>
      <c r="D72" s="51"/>
      <c r="E72" s="53" t="s">
        <v>99</v>
      </c>
      <c r="F72" s="54">
        <v>2957</v>
      </c>
      <c r="G72" s="54"/>
      <c r="H72" s="54">
        <f>H73</f>
        <v>0</v>
      </c>
      <c r="I72" s="45">
        <f t="shared" si="5"/>
        <v>0</v>
      </c>
    </row>
    <row r="73" spans="1:9" x14ac:dyDescent="0.25">
      <c r="A73" s="30"/>
      <c r="B73" s="49"/>
      <c r="C73" s="50"/>
      <c r="D73" s="51">
        <v>4221</v>
      </c>
      <c r="E73" s="53" t="s">
        <v>100</v>
      </c>
      <c r="F73" s="54"/>
      <c r="G73" s="54"/>
      <c r="H73" s="54">
        <v>0</v>
      </c>
      <c r="I73" s="45" t="e">
        <f t="shared" si="5"/>
        <v>#DIV/0!</v>
      </c>
    </row>
    <row r="74" spans="1:9" x14ac:dyDescent="0.25">
      <c r="A74" s="30"/>
      <c r="B74" s="178">
        <v>15200202</v>
      </c>
      <c r="C74" s="179"/>
      <c r="D74" s="180"/>
      <c r="E74" s="43" t="s">
        <v>103</v>
      </c>
      <c r="F74" s="44">
        <f>F75</f>
        <v>15000</v>
      </c>
      <c r="G74" s="47" t="e">
        <f>G75+#REF!</f>
        <v>#REF!</v>
      </c>
      <c r="H74" s="44">
        <f>H75</f>
        <v>0</v>
      </c>
      <c r="I74" s="45">
        <f t="shared" si="0"/>
        <v>0</v>
      </c>
    </row>
    <row r="75" spans="1:9" x14ac:dyDescent="0.25">
      <c r="A75" s="30"/>
      <c r="B75" s="175">
        <v>11</v>
      </c>
      <c r="C75" s="176"/>
      <c r="D75" s="177"/>
      <c r="E75" s="51" t="s">
        <v>67</v>
      </c>
      <c r="F75" s="44">
        <f>F76</f>
        <v>15000</v>
      </c>
      <c r="G75" s="47" t="e">
        <f t="shared" ref="G75:H75" si="6">G76</f>
        <v>#REF!</v>
      </c>
      <c r="H75" s="44">
        <f t="shared" si="6"/>
        <v>0</v>
      </c>
      <c r="I75" s="45">
        <f t="shared" ref="I75:I133" si="7">H75/F75*100</f>
        <v>0</v>
      </c>
    </row>
    <row r="76" spans="1:9" ht="28.5" x14ac:dyDescent="0.25">
      <c r="A76" s="30"/>
      <c r="B76" s="49"/>
      <c r="C76" s="50">
        <v>45</v>
      </c>
      <c r="D76" s="51"/>
      <c r="E76" s="53" t="s">
        <v>104</v>
      </c>
      <c r="F76" s="47">
        <v>15000</v>
      </c>
      <c r="G76" s="47" t="e">
        <f>#REF!+G77</f>
        <v>#REF!</v>
      </c>
      <c r="H76" s="47">
        <f>H77</f>
        <v>0</v>
      </c>
      <c r="I76" s="45">
        <f t="shared" si="7"/>
        <v>0</v>
      </c>
    </row>
    <row r="77" spans="1:9" ht="28.5" x14ac:dyDescent="0.25">
      <c r="A77" s="30"/>
      <c r="B77" s="49"/>
      <c r="C77" s="50"/>
      <c r="D77" s="51">
        <v>4521</v>
      </c>
      <c r="E77" s="53" t="s">
        <v>105</v>
      </c>
      <c r="F77" s="47"/>
      <c r="G77" s="46"/>
      <c r="H77" s="48">
        <v>0</v>
      </c>
      <c r="I77" s="45" t="e">
        <f t="shared" si="7"/>
        <v>#DIV/0!</v>
      </c>
    </row>
    <row r="78" spans="1:9" x14ac:dyDescent="0.25">
      <c r="A78" s="30"/>
      <c r="B78" s="178">
        <v>15200215</v>
      </c>
      <c r="C78" s="179"/>
      <c r="D78" s="180"/>
      <c r="E78" s="43" t="s">
        <v>106</v>
      </c>
      <c r="F78" s="44">
        <f>F79+F86+F95+F102+F99</f>
        <v>72004</v>
      </c>
      <c r="G78" s="44" t="e">
        <f>G79+G86+G95+#REF!+G103</f>
        <v>#REF!</v>
      </c>
      <c r="H78" s="44">
        <f>H79+H86+H95+H103</f>
        <v>3726.7100000000005</v>
      </c>
      <c r="I78" s="45">
        <f t="shared" si="7"/>
        <v>5.1756985723015392</v>
      </c>
    </row>
    <row r="79" spans="1:9" x14ac:dyDescent="0.25">
      <c r="A79" s="30"/>
      <c r="B79" s="175">
        <v>11</v>
      </c>
      <c r="C79" s="176"/>
      <c r="D79" s="177"/>
      <c r="E79" s="51" t="s">
        <v>67</v>
      </c>
      <c r="F79" s="44">
        <f>F80</f>
        <v>40550</v>
      </c>
      <c r="G79" s="48">
        <f>G80</f>
        <v>0</v>
      </c>
      <c r="H79" s="46">
        <f>H80</f>
        <v>2515.34</v>
      </c>
      <c r="I79" s="45">
        <f t="shared" si="7"/>
        <v>6.2030579531442669</v>
      </c>
    </row>
    <row r="80" spans="1:9" x14ac:dyDescent="0.25">
      <c r="A80" s="30"/>
      <c r="B80" s="49"/>
      <c r="C80" s="50">
        <v>32</v>
      </c>
      <c r="D80" s="51"/>
      <c r="E80" s="53" t="s">
        <v>78</v>
      </c>
      <c r="F80" s="54">
        <v>40550</v>
      </c>
      <c r="G80" s="54">
        <f t="shared" ref="G80" si="8">G82+G83+G85</f>
        <v>0</v>
      </c>
      <c r="H80" s="54">
        <f>H82+H83++H85+H81+H84</f>
        <v>2515.34</v>
      </c>
      <c r="I80" s="45">
        <f t="shared" si="7"/>
        <v>6.2030579531442669</v>
      </c>
    </row>
    <row r="81" spans="1:9" x14ac:dyDescent="0.25">
      <c r="A81" s="30"/>
      <c r="B81" s="49"/>
      <c r="C81" s="50"/>
      <c r="D81" s="51">
        <v>3231</v>
      </c>
      <c r="E81" s="53" t="s">
        <v>86</v>
      </c>
      <c r="F81" s="54"/>
      <c r="G81" s="54"/>
      <c r="H81" s="54">
        <v>812.5</v>
      </c>
      <c r="I81" s="45" t="e">
        <f t="shared" si="7"/>
        <v>#DIV/0!</v>
      </c>
    </row>
    <row r="82" spans="1:9" x14ac:dyDescent="0.25">
      <c r="A82" s="30"/>
      <c r="B82" s="49"/>
      <c r="C82" s="50"/>
      <c r="D82" s="51">
        <v>3237</v>
      </c>
      <c r="E82" s="53" t="s">
        <v>91</v>
      </c>
      <c r="F82" s="54"/>
      <c r="G82" s="55"/>
      <c r="H82" s="55">
        <v>591.39</v>
      </c>
      <c r="I82" s="45" t="e">
        <f t="shared" si="7"/>
        <v>#DIV/0!</v>
      </c>
    </row>
    <row r="83" spans="1:9" x14ac:dyDescent="0.25">
      <c r="A83" s="30"/>
      <c r="B83" s="49"/>
      <c r="C83" s="50"/>
      <c r="D83" s="51">
        <v>3239</v>
      </c>
      <c r="E83" s="53" t="s">
        <v>93</v>
      </c>
      <c r="F83" s="54"/>
      <c r="G83" s="55"/>
      <c r="H83" s="55">
        <v>1061.45</v>
      </c>
      <c r="I83" s="45" t="e">
        <f t="shared" si="7"/>
        <v>#DIV/0!</v>
      </c>
    </row>
    <row r="84" spans="1:9" x14ac:dyDescent="0.25">
      <c r="A84" s="30"/>
      <c r="B84" s="49"/>
      <c r="C84" s="50"/>
      <c r="D84" s="51">
        <v>3292</v>
      </c>
      <c r="E84" s="53" t="s">
        <v>94</v>
      </c>
      <c r="F84" s="54"/>
      <c r="G84" s="55"/>
      <c r="H84" s="55">
        <v>0</v>
      </c>
      <c r="I84" s="45" t="e">
        <f t="shared" si="7"/>
        <v>#DIV/0!</v>
      </c>
    </row>
    <row r="85" spans="1:9" x14ac:dyDescent="0.25">
      <c r="A85" s="30"/>
      <c r="B85" s="49"/>
      <c r="C85" s="50"/>
      <c r="D85" s="51">
        <v>3295</v>
      </c>
      <c r="E85" s="53" t="s">
        <v>96</v>
      </c>
      <c r="F85" s="54"/>
      <c r="G85" s="55"/>
      <c r="H85" s="55">
        <v>50</v>
      </c>
      <c r="I85" s="45" t="e">
        <f t="shared" si="7"/>
        <v>#DIV/0!</v>
      </c>
    </row>
    <row r="86" spans="1:9" x14ac:dyDescent="0.25">
      <c r="A86" s="30"/>
      <c r="B86" s="49">
        <v>31</v>
      </c>
      <c r="C86" s="50"/>
      <c r="D86" s="51"/>
      <c r="E86" s="53" t="s">
        <v>68</v>
      </c>
      <c r="F86" s="56">
        <f>F87</f>
        <v>4100</v>
      </c>
      <c r="G86" s="56">
        <f t="shared" ref="G86:H86" si="9">G87</f>
        <v>0</v>
      </c>
      <c r="H86" s="56">
        <f t="shared" si="9"/>
        <v>822.01</v>
      </c>
      <c r="I86" s="45">
        <f t="shared" si="7"/>
        <v>20.049024390243904</v>
      </c>
    </row>
    <row r="87" spans="1:9" x14ac:dyDescent="0.25">
      <c r="A87" s="30"/>
      <c r="B87" s="49"/>
      <c r="C87" s="50">
        <v>32</v>
      </c>
      <c r="D87" s="51"/>
      <c r="E87" s="53" t="s">
        <v>78</v>
      </c>
      <c r="F87" s="54">
        <v>4100</v>
      </c>
      <c r="G87" s="54">
        <f t="shared" ref="G87:H87" si="10">G88+G91+G92+G93+G94</f>
        <v>0</v>
      </c>
      <c r="H87" s="54">
        <f t="shared" si="10"/>
        <v>822.01</v>
      </c>
      <c r="I87" s="45">
        <f t="shared" si="7"/>
        <v>20.049024390243904</v>
      </c>
    </row>
    <row r="88" spans="1:9" x14ac:dyDescent="0.25">
      <c r="A88" s="30"/>
      <c r="B88" s="49"/>
      <c r="C88" s="50"/>
      <c r="D88" s="51">
        <v>3211</v>
      </c>
      <c r="E88" s="53" t="s">
        <v>79</v>
      </c>
      <c r="F88" s="54"/>
      <c r="G88" s="55"/>
      <c r="H88" s="55">
        <v>0</v>
      </c>
      <c r="I88" s="45" t="e">
        <f t="shared" si="7"/>
        <v>#DIV/0!</v>
      </c>
    </row>
    <row r="89" spans="1:9" x14ac:dyDescent="0.25">
      <c r="A89" s="30"/>
      <c r="B89" s="49"/>
      <c r="C89" s="50"/>
      <c r="D89" s="51">
        <v>3223</v>
      </c>
      <c r="E89" s="53" t="s">
        <v>83</v>
      </c>
      <c r="F89" s="54"/>
      <c r="G89" s="55"/>
      <c r="H89" s="55">
        <v>0</v>
      </c>
      <c r="I89" s="45" t="e">
        <f t="shared" si="7"/>
        <v>#DIV/0!</v>
      </c>
    </row>
    <row r="90" spans="1:9" x14ac:dyDescent="0.25">
      <c r="A90" s="30"/>
      <c r="B90" s="49"/>
      <c r="C90" s="50"/>
      <c r="D90" s="51">
        <v>3234</v>
      </c>
      <c r="E90" s="53" t="s">
        <v>88</v>
      </c>
      <c r="F90" s="54"/>
      <c r="G90" s="55"/>
      <c r="H90" s="55">
        <v>0</v>
      </c>
      <c r="I90" s="45" t="e">
        <f t="shared" si="7"/>
        <v>#DIV/0!</v>
      </c>
    </row>
    <row r="91" spans="1:9" x14ac:dyDescent="0.25">
      <c r="A91" s="30"/>
      <c r="B91" s="49"/>
      <c r="C91" s="50"/>
      <c r="D91" s="51">
        <v>3237</v>
      </c>
      <c r="E91" s="53" t="s">
        <v>91</v>
      </c>
      <c r="F91" s="54"/>
      <c r="G91" s="55"/>
      <c r="H91" s="55">
        <v>0</v>
      </c>
      <c r="I91" s="45" t="e">
        <f t="shared" si="7"/>
        <v>#DIV/0!</v>
      </c>
    </row>
    <row r="92" spans="1:9" x14ac:dyDescent="0.25">
      <c r="A92" s="30"/>
      <c r="B92" s="49"/>
      <c r="C92" s="50"/>
      <c r="D92" s="51">
        <v>3239</v>
      </c>
      <c r="E92" s="53" t="s">
        <v>93</v>
      </c>
      <c r="F92" s="54"/>
      <c r="G92" s="55"/>
      <c r="H92" s="55">
        <v>636.57000000000005</v>
      </c>
      <c r="I92" s="45" t="e">
        <f t="shared" si="7"/>
        <v>#DIV/0!</v>
      </c>
    </row>
    <row r="93" spans="1:9" ht="28.5" x14ac:dyDescent="0.25">
      <c r="A93" s="30"/>
      <c r="B93" s="49"/>
      <c r="C93" s="50"/>
      <c r="D93" s="51">
        <v>3241</v>
      </c>
      <c r="E93" s="53" t="s">
        <v>107</v>
      </c>
      <c r="F93" s="54"/>
      <c r="G93" s="55"/>
      <c r="H93" s="55">
        <v>0</v>
      </c>
      <c r="I93" s="45" t="e">
        <f t="shared" si="7"/>
        <v>#DIV/0!</v>
      </c>
    </row>
    <row r="94" spans="1:9" x14ac:dyDescent="0.25">
      <c r="A94" s="30"/>
      <c r="B94" s="49"/>
      <c r="C94" s="50"/>
      <c r="D94" s="51">
        <v>3293</v>
      </c>
      <c r="E94" s="53" t="s">
        <v>95</v>
      </c>
      <c r="F94" s="54"/>
      <c r="G94" s="55"/>
      <c r="H94" s="55">
        <v>185.44</v>
      </c>
      <c r="I94" s="45" t="e">
        <f t="shared" si="7"/>
        <v>#DIV/0!</v>
      </c>
    </row>
    <row r="95" spans="1:9" x14ac:dyDescent="0.25">
      <c r="A95" s="30"/>
      <c r="B95" s="49">
        <v>43</v>
      </c>
      <c r="C95" s="50"/>
      <c r="D95" s="51"/>
      <c r="E95" s="53" t="s">
        <v>198</v>
      </c>
      <c r="F95" s="56">
        <f>F96</f>
        <v>10000</v>
      </c>
      <c r="G95" s="56">
        <f t="shared" ref="G95:H95" si="11">G96</f>
        <v>0</v>
      </c>
      <c r="H95" s="56">
        <f t="shared" si="11"/>
        <v>0</v>
      </c>
      <c r="I95" s="45">
        <f t="shared" si="7"/>
        <v>0</v>
      </c>
    </row>
    <row r="96" spans="1:9" x14ac:dyDescent="0.25">
      <c r="A96" s="30"/>
      <c r="B96" s="49"/>
      <c r="C96" s="50">
        <v>32</v>
      </c>
      <c r="D96" s="51"/>
      <c r="E96" s="53" t="s">
        <v>78</v>
      </c>
      <c r="F96" s="54">
        <v>10000</v>
      </c>
      <c r="G96" s="54">
        <f t="shared" ref="G96:H96" si="12">G97+G98</f>
        <v>0</v>
      </c>
      <c r="H96" s="54">
        <f t="shared" si="12"/>
        <v>0</v>
      </c>
      <c r="I96" s="45">
        <f t="shared" si="7"/>
        <v>0</v>
      </c>
    </row>
    <row r="97" spans="1:9" x14ac:dyDescent="0.25">
      <c r="A97" s="30"/>
      <c r="B97" s="49"/>
      <c r="C97" s="50"/>
      <c r="D97" s="51">
        <v>3237</v>
      </c>
      <c r="E97" s="53" t="s">
        <v>91</v>
      </c>
      <c r="F97" s="54"/>
      <c r="G97" s="55"/>
      <c r="H97" s="55">
        <v>0</v>
      </c>
      <c r="I97" s="45" t="e">
        <f t="shared" si="7"/>
        <v>#DIV/0!</v>
      </c>
    </row>
    <row r="98" spans="1:9" x14ac:dyDescent="0.25">
      <c r="A98" s="30"/>
      <c r="B98" s="49"/>
      <c r="C98" s="50"/>
      <c r="D98" s="51">
        <v>3239</v>
      </c>
      <c r="E98" s="53" t="s">
        <v>93</v>
      </c>
      <c r="F98" s="54"/>
      <c r="G98" s="55"/>
      <c r="H98" s="55">
        <v>0</v>
      </c>
      <c r="I98" s="45" t="e">
        <f t="shared" si="7"/>
        <v>#DIV/0!</v>
      </c>
    </row>
    <row r="99" spans="1:9" ht="28.5" x14ac:dyDescent="0.25">
      <c r="A99" s="30"/>
      <c r="B99" s="49">
        <v>439</v>
      </c>
      <c r="C99" s="50"/>
      <c r="D99" s="51"/>
      <c r="E99" s="53" t="s">
        <v>201</v>
      </c>
      <c r="F99" s="56">
        <f>F100</f>
        <v>2354</v>
      </c>
      <c r="G99" s="55"/>
      <c r="H99" s="57">
        <f>H100</f>
        <v>0</v>
      </c>
      <c r="I99" s="45">
        <f t="shared" si="7"/>
        <v>0</v>
      </c>
    </row>
    <row r="100" spans="1:9" x14ac:dyDescent="0.25">
      <c r="A100" s="30"/>
      <c r="B100" s="49"/>
      <c r="C100" s="50">
        <v>32</v>
      </c>
      <c r="D100" s="51"/>
      <c r="E100" s="53" t="s">
        <v>78</v>
      </c>
      <c r="F100" s="54">
        <v>2354</v>
      </c>
      <c r="G100" s="55"/>
      <c r="H100" s="55">
        <f>H101</f>
        <v>0</v>
      </c>
      <c r="I100" s="45">
        <f t="shared" si="7"/>
        <v>0</v>
      </c>
    </row>
    <row r="101" spans="1:9" x14ac:dyDescent="0.25">
      <c r="A101" s="30"/>
      <c r="B101" s="49"/>
      <c r="C101" s="50"/>
      <c r="D101" s="51">
        <v>3239</v>
      </c>
      <c r="E101" s="53" t="s">
        <v>93</v>
      </c>
      <c r="F101" s="54"/>
      <c r="G101" s="55"/>
      <c r="H101" s="55">
        <v>0</v>
      </c>
      <c r="I101" s="45" t="e">
        <f t="shared" si="7"/>
        <v>#DIV/0!</v>
      </c>
    </row>
    <row r="102" spans="1:9" x14ac:dyDescent="0.25">
      <c r="A102" s="30"/>
      <c r="B102" s="49">
        <v>50</v>
      </c>
      <c r="C102" s="50"/>
      <c r="D102" s="51"/>
      <c r="E102" s="53" t="s">
        <v>69</v>
      </c>
      <c r="F102" s="56">
        <f>F103</f>
        <v>15000</v>
      </c>
      <c r="G102" s="55" t="e">
        <f>G103</f>
        <v>#REF!</v>
      </c>
      <c r="H102" s="57">
        <f>H103</f>
        <v>389.36</v>
      </c>
      <c r="I102" s="45">
        <f t="shared" si="7"/>
        <v>2.5957333333333334</v>
      </c>
    </row>
    <row r="103" spans="1:9" x14ac:dyDescent="0.25">
      <c r="A103" s="30"/>
      <c r="B103" s="49"/>
      <c r="C103" s="50">
        <v>32</v>
      </c>
      <c r="D103" s="51"/>
      <c r="E103" s="53" t="s">
        <v>78</v>
      </c>
      <c r="F103" s="54">
        <v>15000</v>
      </c>
      <c r="G103" s="54" t="e">
        <f>#REF!+#REF!+G104+G105+G106+#REF!+#REF!</f>
        <v>#REF!</v>
      </c>
      <c r="H103" s="54">
        <f>H104+H105+H106</f>
        <v>389.36</v>
      </c>
      <c r="I103" s="45">
        <f t="shared" si="7"/>
        <v>2.5957333333333334</v>
      </c>
    </row>
    <row r="104" spans="1:9" x14ac:dyDescent="0.25">
      <c r="A104" s="30"/>
      <c r="B104" s="49"/>
      <c r="C104" s="50"/>
      <c r="D104" s="51">
        <v>3237</v>
      </c>
      <c r="E104" s="53" t="s">
        <v>91</v>
      </c>
      <c r="F104" s="54"/>
      <c r="G104" s="55"/>
      <c r="H104" s="55">
        <v>0</v>
      </c>
      <c r="I104" s="45" t="e">
        <f t="shared" si="7"/>
        <v>#DIV/0!</v>
      </c>
    </row>
    <row r="105" spans="1:9" x14ac:dyDescent="0.25">
      <c r="A105" s="30"/>
      <c r="B105" s="49"/>
      <c r="C105" s="50"/>
      <c r="D105" s="51">
        <v>3239</v>
      </c>
      <c r="E105" s="53" t="s">
        <v>93</v>
      </c>
      <c r="F105" s="54"/>
      <c r="G105" s="55"/>
      <c r="H105" s="55">
        <v>0</v>
      </c>
      <c r="I105" s="45" t="e">
        <f t="shared" si="7"/>
        <v>#DIV/0!</v>
      </c>
    </row>
    <row r="106" spans="1:9" x14ac:dyDescent="0.25">
      <c r="A106" s="30"/>
      <c r="B106" s="49"/>
      <c r="C106" s="50"/>
      <c r="D106" s="51">
        <v>3292</v>
      </c>
      <c r="E106" s="53" t="s">
        <v>94</v>
      </c>
      <c r="F106" s="54"/>
      <c r="G106" s="55"/>
      <c r="H106" s="55">
        <v>389.36</v>
      </c>
      <c r="I106" s="45" t="e">
        <f t="shared" si="7"/>
        <v>#DIV/0!</v>
      </c>
    </row>
    <row r="107" spans="1:9" x14ac:dyDescent="0.25">
      <c r="A107" s="30"/>
      <c r="B107" s="178">
        <v>15200216</v>
      </c>
      <c r="C107" s="179"/>
      <c r="D107" s="180"/>
      <c r="E107" s="43" t="s">
        <v>108</v>
      </c>
      <c r="F107" s="44">
        <f>F108+F114+F121+F125</f>
        <v>45800</v>
      </c>
      <c r="G107" s="44" t="e">
        <f>G108+G114+G121+G125+#REF!</f>
        <v>#REF!</v>
      </c>
      <c r="H107" s="44">
        <f>H108+H114+H121+H125</f>
        <v>6291.67</v>
      </c>
      <c r="I107" s="45">
        <f t="shared" si="7"/>
        <v>13.73727074235808</v>
      </c>
    </row>
    <row r="108" spans="1:9" x14ac:dyDescent="0.25">
      <c r="A108" s="30"/>
      <c r="B108" s="175">
        <v>11</v>
      </c>
      <c r="C108" s="176"/>
      <c r="D108" s="177"/>
      <c r="E108" s="51" t="s">
        <v>67</v>
      </c>
      <c r="F108" s="44">
        <f>F109</f>
        <v>5300</v>
      </c>
      <c r="G108" s="48" t="e">
        <f>G109</f>
        <v>#REF!</v>
      </c>
      <c r="H108" s="46">
        <f>H109</f>
        <v>1791.67</v>
      </c>
      <c r="I108" s="45">
        <f t="shared" si="7"/>
        <v>33.805094339622642</v>
      </c>
    </row>
    <row r="109" spans="1:9" x14ac:dyDescent="0.25">
      <c r="A109" s="30"/>
      <c r="B109" s="49"/>
      <c r="C109" s="50">
        <v>32</v>
      </c>
      <c r="D109" s="51"/>
      <c r="E109" s="53" t="s">
        <v>78</v>
      </c>
      <c r="F109" s="54">
        <v>5300</v>
      </c>
      <c r="G109" s="54" t="e">
        <f>G110+#REF!+G112+#REF!+G113</f>
        <v>#REF!</v>
      </c>
      <c r="H109" s="54">
        <f>H110+H112+H113+H111</f>
        <v>1791.67</v>
      </c>
      <c r="I109" s="45">
        <f t="shared" si="7"/>
        <v>33.805094339622642</v>
      </c>
    </row>
    <row r="110" spans="1:9" ht="28.5" x14ac:dyDescent="0.25">
      <c r="A110" s="30"/>
      <c r="B110" s="49"/>
      <c r="C110" s="50"/>
      <c r="D110" s="51">
        <v>3212</v>
      </c>
      <c r="E110" s="53" t="s">
        <v>80</v>
      </c>
      <c r="F110" s="54"/>
      <c r="G110" s="55"/>
      <c r="H110" s="55">
        <v>0</v>
      </c>
      <c r="I110" s="45" t="e">
        <f t="shared" si="7"/>
        <v>#DIV/0!</v>
      </c>
    </row>
    <row r="111" spans="1:9" ht="28.5" x14ac:dyDescent="0.25">
      <c r="A111" s="30"/>
      <c r="B111" s="49"/>
      <c r="C111" s="50"/>
      <c r="D111" s="51">
        <v>3224</v>
      </c>
      <c r="E111" s="53" t="s">
        <v>84</v>
      </c>
      <c r="F111" s="54"/>
      <c r="G111" s="55"/>
      <c r="H111" s="55">
        <v>0</v>
      </c>
      <c r="I111" s="45" t="e">
        <f t="shared" si="7"/>
        <v>#DIV/0!</v>
      </c>
    </row>
    <row r="112" spans="1:9" x14ac:dyDescent="0.25">
      <c r="A112" s="30"/>
      <c r="B112" s="49"/>
      <c r="C112" s="50"/>
      <c r="D112" s="51">
        <v>3225</v>
      </c>
      <c r="E112" s="53" t="s">
        <v>85</v>
      </c>
      <c r="F112" s="54"/>
      <c r="G112" s="55"/>
      <c r="H112" s="55">
        <v>0</v>
      </c>
      <c r="I112" s="45" t="e">
        <f t="shared" si="7"/>
        <v>#DIV/0!</v>
      </c>
    </row>
    <row r="113" spans="1:9" x14ac:dyDescent="0.25">
      <c r="A113" s="30"/>
      <c r="B113" s="49"/>
      <c r="C113" s="50"/>
      <c r="D113" s="51">
        <v>3237</v>
      </c>
      <c r="E113" s="53" t="s">
        <v>91</v>
      </c>
      <c r="F113" s="54"/>
      <c r="G113" s="55"/>
      <c r="H113" s="55">
        <v>1791.67</v>
      </c>
      <c r="I113" s="45" t="e">
        <f t="shared" si="7"/>
        <v>#DIV/0!</v>
      </c>
    </row>
    <row r="114" spans="1:9" x14ac:dyDescent="0.25">
      <c r="A114" s="30"/>
      <c r="B114" s="49">
        <v>31</v>
      </c>
      <c r="C114" s="50"/>
      <c r="D114" s="51"/>
      <c r="E114" s="53" t="s">
        <v>68</v>
      </c>
      <c r="F114" s="56">
        <f>F115</f>
        <v>3000</v>
      </c>
      <c r="G114" s="56">
        <f t="shared" ref="G114" si="13">G115</f>
        <v>4343</v>
      </c>
      <c r="H114" s="56">
        <f>H115</f>
        <v>0</v>
      </c>
      <c r="I114" s="45">
        <f t="shared" si="7"/>
        <v>0</v>
      </c>
    </row>
    <row r="115" spans="1:9" x14ac:dyDescent="0.25">
      <c r="A115" s="30"/>
      <c r="B115" s="49"/>
      <c r="C115" s="50">
        <v>32</v>
      </c>
      <c r="D115" s="51"/>
      <c r="E115" s="53" t="s">
        <v>78</v>
      </c>
      <c r="F115" s="54">
        <v>3000</v>
      </c>
      <c r="G115" s="55">
        <v>4343</v>
      </c>
      <c r="H115" s="55">
        <f>H116+H117+H119+H120+H118</f>
        <v>0</v>
      </c>
      <c r="I115" s="45">
        <f t="shared" si="7"/>
        <v>0</v>
      </c>
    </row>
    <row r="116" spans="1:9" ht="28.5" x14ac:dyDescent="0.25">
      <c r="A116" s="30"/>
      <c r="B116" s="49"/>
      <c r="C116" s="50"/>
      <c r="D116" s="51">
        <v>3212</v>
      </c>
      <c r="E116" s="53" t="s">
        <v>80</v>
      </c>
      <c r="F116" s="54"/>
      <c r="G116" s="55"/>
      <c r="H116" s="55">
        <v>0</v>
      </c>
      <c r="I116" s="45" t="e">
        <f t="shared" si="7"/>
        <v>#DIV/0!</v>
      </c>
    </row>
    <row r="117" spans="1:9" ht="28.5" x14ac:dyDescent="0.25">
      <c r="A117" s="30"/>
      <c r="B117" s="49"/>
      <c r="C117" s="50"/>
      <c r="D117" s="51">
        <v>3224</v>
      </c>
      <c r="E117" s="53" t="s">
        <v>84</v>
      </c>
      <c r="F117" s="54"/>
      <c r="G117" s="55"/>
      <c r="H117" s="55">
        <v>0</v>
      </c>
      <c r="I117" s="45" t="e">
        <f t="shared" si="7"/>
        <v>#DIV/0!</v>
      </c>
    </row>
    <row r="118" spans="1:9" ht="28.5" x14ac:dyDescent="0.25">
      <c r="A118" s="30"/>
      <c r="B118" s="49"/>
      <c r="C118" s="50"/>
      <c r="D118" s="51">
        <v>3232</v>
      </c>
      <c r="E118" s="53" t="s">
        <v>87</v>
      </c>
      <c r="F118" s="54"/>
      <c r="G118" s="55"/>
      <c r="H118" s="55">
        <v>0</v>
      </c>
      <c r="I118" s="45" t="e">
        <f t="shared" si="7"/>
        <v>#DIV/0!</v>
      </c>
    </row>
    <row r="119" spans="1:9" x14ac:dyDescent="0.25">
      <c r="A119" s="30"/>
      <c r="B119" s="49"/>
      <c r="C119" s="50"/>
      <c r="D119" s="51">
        <v>3237</v>
      </c>
      <c r="E119" s="53" t="s">
        <v>91</v>
      </c>
      <c r="F119" s="54"/>
      <c r="G119" s="55"/>
      <c r="H119" s="55">
        <v>0</v>
      </c>
      <c r="I119" s="45" t="e">
        <f t="shared" si="7"/>
        <v>#DIV/0!</v>
      </c>
    </row>
    <row r="120" spans="1:9" ht="28.5" x14ac:dyDescent="0.25">
      <c r="A120" s="30"/>
      <c r="B120" s="49"/>
      <c r="C120" s="50"/>
      <c r="D120" s="51">
        <v>3241</v>
      </c>
      <c r="E120" s="53" t="s">
        <v>107</v>
      </c>
      <c r="F120" s="54"/>
      <c r="G120" s="55"/>
      <c r="H120" s="55">
        <v>0</v>
      </c>
      <c r="I120" s="45" t="e">
        <f t="shared" si="7"/>
        <v>#DIV/0!</v>
      </c>
    </row>
    <row r="121" spans="1:9" x14ac:dyDescent="0.25">
      <c r="A121" s="30"/>
      <c r="B121" s="49">
        <v>50</v>
      </c>
      <c r="C121" s="50"/>
      <c r="D121" s="51"/>
      <c r="E121" s="53" t="s">
        <v>69</v>
      </c>
      <c r="F121" s="56">
        <f>F122</f>
        <v>13000</v>
      </c>
      <c r="G121" s="55">
        <f>G122</f>
        <v>20473</v>
      </c>
      <c r="H121" s="57">
        <f>H122</f>
        <v>0</v>
      </c>
      <c r="I121" s="45">
        <f t="shared" si="7"/>
        <v>0</v>
      </c>
    </row>
    <row r="122" spans="1:9" x14ac:dyDescent="0.25">
      <c r="A122" s="30"/>
      <c r="B122" s="49"/>
      <c r="C122" s="50">
        <v>32</v>
      </c>
      <c r="D122" s="51"/>
      <c r="E122" s="53" t="s">
        <v>78</v>
      </c>
      <c r="F122" s="54">
        <v>13000</v>
      </c>
      <c r="G122" s="55">
        <v>20473</v>
      </c>
      <c r="H122" s="55">
        <f>H123+H124</f>
        <v>0</v>
      </c>
      <c r="I122" s="45">
        <f t="shared" si="7"/>
        <v>0</v>
      </c>
    </row>
    <row r="123" spans="1:9" x14ac:dyDescent="0.25">
      <c r="A123" s="30"/>
      <c r="B123" s="49"/>
      <c r="C123" s="50"/>
      <c r="D123" s="51">
        <v>3237</v>
      </c>
      <c r="E123" s="53" t="s">
        <v>91</v>
      </c>
      <c r="F123" s="54"/>
      <c r="G123" s="55"/>
      <c r="H123" s="55">
        <v>0</v>
      </c>
      <c r="I123" s="45" t="e">
        <f t="shared" si="7"/>
        <v>#DIV/0!</v>
      </c>
    </row>
    <row r="124" spans="1:9" ht="28.5" x14ac:dyDescent="0.25">
      <c r="A124" s="30"/>
      <c r="B124" s="49"/>
      <c r="C124" s="50"/>
      <c r="D124" s="51">
        <v>3241</v>
      </c>
      <c r="E124" s="53" t="s">
        <v>107</v>
      </c>
      <c r="F124" s="54"/>
      <c r="G124" s="55"/>
      <c r="H124" s="55">
        <v>0</v>
      </c>
      <c r="I124" s="45" t="e">
        <f t="shared" si="7"/>
        <v>#DIV/0!</v>
      </c>
    </row>
    <row r="125" spans="1:9" x14ac:dyDescent="0.25">
      <c r="A125" s="30"/>
      <c r="B125" s="49">
        <v>52</v>
      </c>
      <c r="C125" s="50"/>
      <c r="D125" s="51"/>
      <c r="E125" s="53" t="s">
        <v>70</v>
      </c>
      <c r="F125" s="56">
        <f>F126</f>
        <v>24500</v>
      </c>
      <c r="G125" s="55" t="e">
        <f>G126</f>
        <v>#REF!</v>
      </c>
      <c r="H125" s="57">
        <f>H126</f>
        <v>4500</v>
      </c>
      <c r="I125" s="45">
        <f t="shared" si="7"/>
        <v>18.367346938775512</v>
      </c>
    </row>
    <row r="126" spans="1:9" x14ac:dyDescent="0.25">
      <c r="A126" s="30"/>
      <c r="B126" s="49"/>
      <c r="C126" s="50">
        <v>32</v>
      </c>
      <c r="D126" s="51"/>
      <c r="E126" s="53" t="s">
        <v>78</v>
      </c>
      <c r="F126" s="54">
        <v>24500</v>
      </c>
      <c r="G126" s="54" t="e">
        <f>G127+#REF!+#REF!+#REF!+#REF!+#REF!</f>
        <v>#REF!</v>
      </c>
      <c r="H126" s="54">
        <f>H127+H128+H129+H130+H131+H132+H133</f>
        <v>4500</v>
      </c>
      <c r="I126" s="45">
        <f t="shared" si="7"/>
        <v>18.367346938775512</v>
      </c>
    </row>
    <row r="127" spans="1:9" ht="28.5" x14ac:dyDescent="0.25">
      <c r="A127" s="30"/>
      <c r="B127" s="49"/>
      <c r="C127" s="50"/>
      <c r="D127" s="51">
        <v>3212</v>
      </c>
      <c r="E127" s="53" t="s">
        <v>80</v>
      </c>
      <c r="F127" s="54"/>
      <c r="G127" s="55"/>
      <c r="H127" s="55">
        <v>0</v>
      </c>
      <c r="I127" s="45" t="e">
        <f t="shared" si="7"/>
        <v>#DIV/0!</v>
      </c>
    </row>
    <row r="128" spans="1:9" ht="28.5" x14ac:dyDescent="0.25">
      <c r="A128" s="30"/>
      <c r="B128" s="49"/>
      <c r="C128" s="50"/>
      <c r="D128" s="51">
        <v>3224</v>
      </c>
      <c r="E128" s="53" t="s">
        <v>84</v>
      </c>
      <c r="F128" s="54"/>
      <c r="G128" s="54"/>
      <c r="H128" s="54">
        <v>0</v>
      </c>
      <c r="I128" s="45" t="e">
        <f t="shared" si="7"/>
        <v>#DIV/0!</v>
      </c>
    </row>
    <row r="129" spans="1:9" x14ac:dyDescent="0.25">
      <c r="A129" s="30"/>
      <c r="B129" s="49"/>
      <c r="C129" s="50"/>
      <c r="D129" s="51">
        <v>3225</v>
      </c>
      <c r="E129" s="53" t="s">
        <v>85</v>
      </c>
      <c r="F129" s="54"/>
      <c r="G129" s="54"/>
      <c r="H129" s="54">
        <v>0</v>
      </c>
      <c r="I129" s="45" t="e">
        <f t="shared" si="7"/>
        <v>#DIV/0!</v>
      </c>
    </row>
    <row r="130" spans="1:9" ht="28.5" x14ac:dyDescent="0.25">
      <c r="A130" s="30"/>
      <c r="B130" s="49"/>
      <c r="C130" s="50"/>
      <c r="D130" s="51">
        <v>3232</v>
      </c>
      <c r="E130" s="53" t="s">
        <v>87</v>
      </c>
      <c r="F130" s="54"/>
      <c r="G130" s="54"/>
      <c r="H130" s="54">
        <v>4500</v>
      </c>
      <c r="I130" s="45" t="e">
        <f t="shared" si="7"/>
        <v>#DIV/0!</v>
      </c>
    </row>
    <row r="131" spans="1:9" x14ac:dyDescent="0.25">
      <c r="A131" s="30"/>
      <c r="B131" s="49"/>
      <c r="C131" s="50"/>
      <c r="D131" s="51">
        <v>3235</v>
      </c>
      <c r="E131" s="53" t="s">
        <v>89</v>
      </c>
      <c r="F131" s="54"/>
      <c r="G131" s="54"/>
      <c r="H131" s="54">
        <v>0</v>
      </c>
      <c r="I131" s="45" t="e">
        <f t="shared" si="7"/>
        <v>#DIV/0!</v>
      </c>
    </row>
    <row r="132" spans="1:9" x14ac:dyDescent="0.25">
      <c r="A132" s="30"/>
      <c r="B132" s="49"/>
      <c r="C132" s="50"/>
      <c r="D132" s="51">
        <v>3237</v>
      </c>
      <c r="E132" s="53" t="s">
        <v>91</v>
      </c>
      <c r="F132" s="54"/>
      <c r="G132" s="54"/>
      <c r="H132" s="54">
        <v>0</v>
      </c>
      <c r="I132" s="45" t="e">
        <f t="shared" si="7"/>
        <v>#DIV/0!</v>
      </c>
    </row>
    <row r="133" spans="1:9" x14ac:dyDescent="0.25">
      <c r="A133" s="30"/>
      <c r="B133" s="49"/>
      <c r="C133" s="50"/>
      <c r="D133" s="51">
        <v>3239</v>
      </c>
      <c r="E133" s="53" t="s">
        <v>93</v>
      </c>
      <c r="F133" s="54"/>
      <c r="G133" s="54"/>
      <c r="H133" s="54">
        <v>0</v>
      </c>
      <c r="I133" s="45" t="e">
        <f t="shared" si="7"/>
        <v>#DIV/0!</v>
      </c>
    </row>
    <row r="134" spans="1:9" x14ac:dyDescent="0.25">
      <c r="A134" s="30"/>
      <c r="B134" s="178">
        <v>15200217</v>
      </c>
      <c r="C134" s="179"/>
      <c r="D134" s="180"/>
      <c r="E134" s="43" t="s">
        <v>109</v>
      </c>
      <c r="F134" s="44">
        <f>F135+F140+F144</f>
        <v>61300</v>
      </c>
      <c r="G134" s="46">
        <f>G135+G140+G144</f>
        <v>0</v>
      </c>
      <c r="H134" s="46">
        <f>H135+H140+H144</f>
        <v>1466.94</v>
      </c>
      <c r="I134" s="45">
        <f t="shared" ref="I134:I157" si="14">H134/F134*100</f>
        <v>2.3930505709624796</v>
      </c>
    </row>
    <row r="135" spans="1:9" x14ac:dyDescent="0.25">
      <c r="A135" s="30"/>
      <c r="B135" s="175">
        <v>11</v>
      </c>
      <c r="C135" s="176"/>
      <c r="D135" s="177"/>
      <c r="E135" s="51" t="s">
        <v>67</v>
      </c>
      <c r="F135" s="44">
        <f>F136</f>
        <v>52700</v>
      </c>
      <c r="G135" s="48">
        <f>G136</f>
        <v>0</v>
      </c>
      <c r="H135" s="46">
        <f>H136</f>
        <v>1466.94</v>
      </c>
      <c r="I135" s="45">
        <f t="shared" si="14"/>
        <v>2.7835673624288426</v>
      </c>
    </row>
    <row r="136" spans="1:9" x14ac:dyDescent="0.25">
      <c r="A136" s="30"/>
      <c r="B136" s="49"/>
      <c r="C136" s="50">
        <v>32</v>
      </c>
      <c r="D136" s="51"/>
      <c r="E136" s="53" t="s">
        <v>78</v>
      </c>
      <c r="F136" s="54">
        <v>52700</v>
      </c>
      <c r="G136" s="54">
        <f t="shared" ref="G136" si="15">G139</f>
        <v>0</v>
      </c>
      <c r="H136" s="54">
        <f>H138+H139</f>
        <v>1466.94</v>
      </c>
      <c r="I136" s="45">
        <f t="shared" si="14"/>
        <v>2.7835673624288426</v>
      </c>
    </row>
    <row r="137" spans="1:9" ht="28.5" x14ac:dyDescent="0.25">
      <c r="A137" s="30"/>
      <c r="B137" s="49"/>
      <c r="C137" s="50"/>
      <c r="D137" s="51">
        <v>3221</v>
      </c>
      <c r="E137" s="53" t="s">
        <v>82</v>
      </c>
      <c r="F137" s="54"/>
      <c r="G137" s="54"/>
      <c r="H137" s="54">
        <v>0</v>
      </c>
      <c r="I137" s="45" t="e">
        <f t="shared" si="14"/>
        <v>#DIV/0!</v>
      </c>
    </row>
    <row r="138" spans="1:9" x14ac:dyDescent="0.25">
      <c r="A138" s="30"/>
      <c r="B138" s="49"/>
      <c r="C138" s="50"/>
      <c r="D138" s="51">
        <v>3237</v>
      </c>
      <c r="E138" s="53" t="s">
        <v>91</v>
      </c>
      <c r="F138" s="54"/>
      <c r="G138" s="54"/>
      <c r="H138" s="54">
        <v>1466.94</v>
      </c>
      <c r="I138" s="45" t="e">
        <f t="shared" si="14"/>
        <v>#DIV/0!</v>
      </c>
    </row>
    <row r="139" spans="1:9" x14ac:dyDescent="0.25">
      <c r="A139" s="30"/>
      <c r="B139" s="49"/>
      <c r="C139" s="50"/>
      <c r="D139" s="51">
        <v>3239</v>
      </c>
      <c r="E139" s="53" t="s">
        <v>93</v>
      </c>
      <c r="F139" s="54"/>
      <c r="G139" s="55"/>
      <c r="H139" s="55">
        <v>0</v>
      </c>
      <c r="I139" s="45" t="e">
        <f t="shared" si="14"/>
        <v>#DIV/0!</v>
      </c>
    </row>
    <row r="140" spans="1:9" x14ac:dyDescent="0.25">
      <c r="A140" s="30"/>
      <c r="B140" s="49">
        <v>31</v>
      </c>
      <c r="C140" s="50"/>
      <c r="D140" s="51"/>
      <c r="E140" s="53" t="s">
        <v>68</v>
      </c>
      <c r="F140" s="56">
        <f>F141</f>
        <v>600</v>
      </c>
      <c r="G140" s="55">
        <f>G141</f>
        <v>0</v>
      </c>
      <c r="H140" s="57">
        <f>H141</f>
        <v>0</v>
      </c>
      <c r="I140" s="45">
        <f t="shared" si="14"/>
        <v>0</v>
      </c>
    </row>
    <row r="141" spans="1:9" x14ac:dyDescent="0.25">
      <c r="A141" s="30"/>
      <c r="B141" s="49"/>
      <c r="C141" s="50">
        <v>32</v>
      </c>
      <c r="D141" s="51"/>
      <c r="E141" s="53" t="s">
        <v>78</v>
      </c>
      <c r="F141" s="54">
        <v>600</v>
      </c>
      <c r="G141" s="54">
        <f t="shared" ref="G141:H141" si="16">G142</f>
        <v>0</v>
      </c>
      <c r="H141" s="54">
        <f t="shared" si="16"/>
        <v>0</v>
      </c>
      <c r="I141" s="45">
        <f t="shared" si="14"/>
        <v>0</v>
      </c>
    </row>
    <row r="142" spans="1:9" x14ac:dyDescent="0.25">
      <c r="A142" s="30"/>
      <c r="B142" s="49"/>
      <c r="C142" s="50"/>
      <c r="D142" s="51">
        <v>3237</v>
      </c>
      <c r="E142" s="53" t="s">
        <v>91</v>
      </c>
      <c r="F142" s="54"/>
      <c r="G142" s="55"/>
      <c r="H142" s="55">
        <v>0</v>
      </c>
      <c r="I142" s="45" t="e">
        <f t="shared" si="14"/>
        <v>#DIV/0!</v>
      </c>
    </row>
    <row r="143" spans="1:9" x14ac:dyDescent="0.25">
      <c r="A143" s="30"/>
      <c r="B143" s="49"/>
      <c r="C143" s="50"/>
      <c r="D143" s="51">
        <v>3239</v>
      </c>
      <c r="E143" s="53" t="s">
        <v>93</v>
      </c>
      <c r="F143" s="54"/>
      <c r="G143" s="55"/>
      <c r="H143" s="55">
        <v>0</v>
      </c>
      <c r="I143" s="45" t="e">
        <f t="shared" si="14"/>
        <v>#DIV/0!</v>
      </c>
    </row>
    <row r="144" spans="1:9" x14ac:dyDescent="0.25">
      <c r="A144" s="30"/>
      <c r="B144" s="49">
        <v>50</v>
      </c>
      <c r="C144" s="50"/>
      <c r="D144" s="51"/>
      <c r="E144" s="53" t="s">
        <v>69</v>
      </c>
      <c r="F144" s="56">
        <f>F145</f>
        <v>8000</v>
      </c>
      <c r="G144" s="55">
        <f>G145</f>
        <v>0</v>
      </c>
      <c r="H144" s="57">
        <f>H145</f>
        <v>0</v>
      </c>
      <c r="I144" s="45">
        <f t="shared" si="14"/>
        <v>0</v>
      </c>
    </row>
    <row r="145" spans="1:9" x14ac:dyDescent="0.25">
      <c r="A145" s="30"/>
      <c r="B145" s="49"/>
      <c r="C145" s="50">
        <v>32</v>
      </c>
      <c r="D145" s="51"/>
      <c r="E145" s="53" t="s">
        <v>78</v>
      </c>
      <c r="F145" s="54">
        <v>8000</v>
      </c>
      <c r="G145" s="54">
        <f t="shared" ref="G145:H145" si="17">G146</f>
        <v>0</v>
      </c>
      <c r="H145" s="54">
        <f t="shared" si="17"/>
        <v>0</v>
      </c>
      <c r="I145" s="45">
        <f t="shared" si="14"/>
        <v>0</v>
      </c>
    </row>
    <row r="146" spans="1:9" x14ac:dyDescent="0.25">
      <c r="A146" s="30"/>
      <c r="B146" s="49"/>
      <c r="C146" s="50"/>
      <c r="D146" s="51">
        <v>3239</v>
      </c>
      <c r="E146" s="53" t="s">
        <v>93</v>
      </c>
      <c r="F146" s="54"/>
      <c r="G146" s="55"/>
      <c r="H146" s="55">
        <v>0</v>
      </c>
      <c r="I146" s="45" t="e">
        <f t="shared" si="14"/>
        <v>#DIV/0!</v>
      </c>
    </row>
    <row r="147" spans="1:9" ht="30" x14ac:dyDescent="0.25">
      <c r="B147" s="178">
        <v>15200221</v>
      </c>
      <c r="C147" s="179"/>
      <c r="D147" s="180"/>
      <c r="E147" s="43" t="s">
        <v>116</v>
      </c>
      <c r="F147" s="44">
        <f>F148+F153</f>
        <v>1236835</v>
      </c>
      <c r="G147" s="44">
        <f t="shared" ref="G147" si="18">G153</f>
        <v>1576</v>
      </c>
      <c r="H147" s="44">
        <f>H153+H148</f>
        <v>1196503.97</v>
      </c>
      <c r="I147" s="45">
        <f t="shared" si="14"/>
        <v>96.739174586747623</v>
      </c>
    </row>
    <row r="148" spans="1:9" x14ac:dyDescent="0.25">
      <c r="B148" s="58">
        <v>11</v>
      </c>
      <c r="C148" s="59"/>
      <c r="D148" s="43"/>
      <c r="E148" s="51" t="s">
        <v>67</v>
      </c>
      <c r="F148" s="44">
        <f>F151+F149</f>
        <v>150000</v>
      </c>
      <c r="G148" s="44"/>
      <c r="H148" s="44">
        <f>H149</f>
        <v>485.52</v>
      </c>
      <c r="I148" s="45">
        <f t="shared" si="14"/>
        <v>0.32367999999999997</v>
      </c>
    </row>
    <row r="149" spans="1:9" x14ac:dyDescent="0.25">
      <c r="B149" s="58"/>
      <c r="C149" s="50">
        <v>32</v>
      </c>
      <c r="D149" s="43"/>
      <c r="E149" s="51" t="s">
        <v>78</v>
      </c>
      <c r="F149" s="47">
        <v>5000</v>
      </c>
      <c r="G149" s="44"/>
      <c r="H149" s="47">
        <f>H150</f>
        <v>485.52</v>
      </c>
      <c r="I149" s="45">
        <f t="shared" si="14"/>
        <v>9.7103999999999999</v>
      </c>
    </row>
    <row r="150" spans="1:9" x14ac:dyDescent="0.25">
      <c r="B150" s="58"/>
      <c r="C150" s="59"/>
      <c r="D150" s="51">
        <v>3233</v>
      </c>
      <c r="E150" s="51" t="s">
        <v>112</v>
      </c>
      <c r="F150" s="44"/>
      <c r="G150" s="44"/>
      <c r="H150" s="47">
        <v>485.52</v>
      </c>
      <c r="I150" s="45" t="e">
        <f t="shared" si="14"/>
        <v>#DIV/0!</v>
      </c>
    </row>
    <row r="151" spans="1:9" ht="28.5" x14ac:dyDescent="0.25">
      <c r="B151" s="49"/>
      <c r="C151" s="50">
        <v>45</v>
      </c>
      <c r="D151" s="51"/>
      <c r="E151" s="51" t="s">
        <v>104</v>
      </c>
      <c r="F151" s="47">
        <v>145000</v>
      </c>
      <c r="G151" s="44"/>
      <c r="H151" s="47">
        <f>H152</f>
        <v>0</v>
      </c>
      <c r="I151" s="45">
        <f t="shared" si="14"/>
        <v>0</v>
      </c>
    </row>
    <row r="152" spans="1:9" ht="28.5" x14ac:dyDescent="0.25">
      <c r="B152" s="49"/>
      <c r="C152" s="50"/>
      <c r="D152" s="51">
        <v>4511</v>
      </c>
      <c r="E152" s="51" t="s">
        <v>115</v>
      </c>
      <c r="F152" s="44"/>
      <c r="G152" s="44"/>
      <c r="H152" s="47">
        <v>0</v>
      </c>
      <c r="I152" s="45" t="e">
        <f t="shared" si="14"/>
        <v>#DIV/0!</v>
      </c>
    </row>
    <row r="153" spans="1:9" x14ac:dyDescent="0.25">
      <c r="B153" s="175">
        <v>58</v>
      </c>
      <c r="C153" s="176"/>
      <c r="D153" s="177"/>
      <c r="E153" s="51" t="s">
        <v>199</v>
      </c>
      <c r="F153" s="44">
        <f>F154+F156</f>
        <v>1086835</v>
      </c>
      <c r="G153" s="48">
        <v>1576</v>
      </c>
      <c r="H153" s="46">
        <f>H154+H156</f>
        <v>1196018.45</v>
      </c>
      <c r="I153" s="45">
        <f t="shared" si="14"/>
        <v>110.0460005428607</v>
      </c>
    </row>
    <row r="154" spans="1:9" x14ac:dyDescent="0.25">
      <c r="B154" s="49"/>
      <c r="C154" s="50">
        <v>32</v>
      </c>
      <c r="D154" s="51"/>
      <c r="E154" s="51" t="s">
        <v>78</v>
      </c>
      <c r="F154" s="47">
        <v>2000</v>
      </c>
      <c r="G154" s="48">
        <v>1576</v>
      </c>
      <c r="H154" s="48">
        <f>H155</f>
        <v>764.48</v>
      </c>
      <c r="I154" s="45">
        <f t="shared" si="14"/>
        <v>38.224000000000004</v>
      </c>
    </row>
    <row r="155" spans="1:9" x14ac:dyDescent="0.25">
      <c r="B155" s="49"/>
      <c r="C155" s="50"/>
      <c r="D155" s="51">
        <v>3233</v>
      </c>
      <c r="E155" s="51" t="s">
        <v>112</v>
      </c>
      <c r="F155" s="47"/>
      <c r="G155" s="48"/>
      <c r="H155" s="48">
        <v>764.48</v>
      </c>
      <c r="I155" s="45" t="e">
        <f t="shared" si="14"/>
        <v>#DIV/0!</v>
      </c>
    </row>
    <row r="156" spans="1:9" ht="28.5" x14ac:dyDescent="0.25">
      <c r="B156" s="49"/>
      <c r="C156" s="50">
        <v>45</v>
      </c>
      <c r="D156" s="51"/>
      <c r="E156" s="51" t="s">
        <v>104</v>
      </c>
      <c r="F156" s="47">
        <v>1084835</v>
      </c>
      <c r="G156" s="47"/>
      <c r="H156" s="47">
        <f>H157</f>
        <v>1195253.97</v>
      </c>
      <c r="I156" s="45">
        <f t="shared" si="14"/>
        <v>110.17841146349446</v>
      </c>
    </row>
    <row r="157" spans="1:9" ht="28.5" x14ac:dyDescent="0.25">
      <c r="B157" s="49"/>
      <c r="C157" s="50"/>
      <c r="D157" s="51">
        <v>4511</v>
      </c>
      <c r="E157" s="51" t="s">
        <v>115</v>
      </c>
      <c r="F157" s="47"/>
      <c r="G157" s="47"/>
      <c r="H157" s="47">
        <v>1195253.97</v>
      </c>
      <c r="I157" s="45" t="e">
        <f t="shared" si="14"/>
        <v>#DIV/0!</v>
      </c>
    </row>
    <row r="158" spans="1:9" x14ac:dyDescent="0.25">
      <c r="B158" s="178">
        <v>15200222</v>
      </c>
      <c r="C158" s="179"/>
      <c r="D158" s="180"/>
      <c r="E158" s="43" t="s">
        <v>189</v>
      </c>
      <c r="F158" s="44">
        <f>F159+F164+F174+F170+F177</f>
        <v>92300</v>
      </c>
      <c r="G158" s="44" t="e">
        <f>G159+G164+#REF!+#REF!+G175</f>
        <v>#REF!</v>
      </c>
      <c r="H158" s="44">
        <f>H159+H164+H174</f>
        <v>2729.52</v>
      </c>
      <c r="I158" s="45">
        <f t="shared" ref="I158:I179" si="19">H158/F158*100</f>
        <v>2.9572264355362949</v>
      </c>
    </row>
    <row r="159" spans="1:9" x14ac:dyDescent="0.25">
      <c r="B159" s="175">
        <v>11</v>
      </c>
      <c r="C159" s="176"/>
      <c r="D159" s="177"/>
      <c r="E159" s="51" t="s">
        <v>67</v>
      </c>
      <c r="F159" s="44">
        <f>F160</f>
        <v>53000</v>
      </c>
      <c r="G159" s="48" t="e">
        <f>G160</f>
        <v>#REF!</v>
      </c>
      <c r="H159" s="46">
        <f>H160</f>
        <v>695.14</v>
      </c>
      <c r="I159" s="45">
        <f t="shared" si="19"/>
        <v>1.3115849056603772</v>
      </c>
    </row>
    <row r="160" spans="1:9" x14ac:dyDescent="0.25">
      <c r="B160" s="49"/>
      <c r="C160" s="50">
        <v>32</v>
      </c>
      <c r="D160" s="51"/>
      <c r="E160" s="53" t="s">
        <v>78</v>
      </c>
      <c r="F160" s="54">
        <v>53000</v>
      </c>
      <c r="G160" s="54" t="e">
        <f>#REF!+#REF!+#REF!</f>
        <v>#REF!</v>
      </c>
      <c r="H160" s="54">
        <f>H161+H162+H163</f>
        <v>695.14</v>
      </c>
      <c r="I160" s="45">
        <f t="shared" si="19"/>
        <v>1.3115849056603772</v>
      </c>
    </row>
    <row r="161" spans="2:9" x14ac:dyDescent="0.25">
      <c r="B161" s="49"/>
      <c r="C161" s="50"/>
      <c r="D161" s="51">
        <v>3237</v>
      </c>
      <c r="E161" s="53" t="s">
        <v>91</v>
      </c>
      <c r="F161" s="54"/>
      <c r="G161" s="54"/>
      <c r="H161" s="54">
        <v>507.64</v>
      </c>
      <c r="I161" s="45" t="e">
        <f t="shared" si="19"/>
        <v>#DIV/0!</v>
      </c>
    </row>
    <row r="162" spans="2:9" x14ac:dyDescent="0.25">
      <c r="B162" s="49"/>
      <c r="C162" s="50"/>
      <c r="D162" s="51">
        <v>3239</v>
      </c>
      <c r="E162" s="53" t="s">
        <v>93</v>
      </c>
      <c r="F162" s="54"/>
      <c r="G162" s="54"/>
      <c r="H162" s="54">
        <v>187.5</v>
      </c>
      <c r="I162" s="45" t="e">
        <f t="shared" si="19"/>
        <v>#DIV/0!</v>
      </c>
    </row>
    <row r="163" spans="2:9" ht="28.5" x14ac:dyDescent="0.25">
      <c r="B163" s="49"/>
      <c r="C163" s="50"/>
      <c r="D163" s="51">
        <v>3241</v>
      </c>
      <c r="E163" s="53" t="s">
        <v>107</v>
      </c>
      <c r="F163" s="54"/>
      <c r="G163" s="54"/>
      <c r="H163" s="54">
        <v>0</v>
      </c>
      <c r="I163" s="45" t="e">
        <f t="shared" si="19"/>
        <v>#DIV/0!</v>
      </c>
    </row>
    <row r="164" spans="2:9" x14ac:dyDescent="0.25">
      <c r="B164" s="49">
        <v>31</v>
      </c>
      <c r="C164" s="50"/>
      <c r="D164" s="51"/>
      <c r="E164" s="53" t="s">
        <v>68</v>
      </c>
      <c r="F164" s="56">
        <f>F165</f>
        <v>3300</v>
      </c>
      <c r="G164" s="56" t="e">
        <f t="shared" ref="G164" si="20">G165</f>
        <v>#REF!</v>
      </c>
      <c r="H164" s="56">
        <f>H165</f>
        <v>0</v>
      </c>
      <c r="I164" s="45">
        <f t="shared" si="19"/>
        <v>0</v>
      </c>
    </row>
    <row r="165" spans="2:9" x14ac:dyDescent="0.25">
      <c r="B165" s="49"/>
      <c r="C165" s="50">
        <v>32</v>
      </c>
      <c r="D165" s="51"/>
      <c r="E165" s="53" t="s">
        <v>78</v>
      </c>
      <c r="F165" s="54">
        <v>3300</v>
      </c>
      <c r="G165" s="54" t="e">
        <f>G166+G167+G168+G169+#REF!</f>
        <v>#REF!</v>
      </c>
      <c r="H165" s="54">
        <f>H166+H167+H168+H169</f>
        <v>0</v>
      </c>
      <c r="I165" s="45">
        <f t="shared" si="19"/>
        <v>0</v>
      </c>
    </row>
    <row r="166" spans="2:9" x14ac:dyDescent="0.25">
      <c r="B166" s="49"/>
      <c r="C166" s="50"/>
      <c r="D166" s="51">
        <v>3237</v>
      </c>
      <c r="E166" s="53" t="s">
        <v>91</v>
      </c>
      <c r="F166" s="54"/>
      <c r="G166" s="55"/>
      <c r="H166" s="55">
        <v>0</v>
      </c>
      <c r="I166" s="45" t="e">
        <f t="shared" si="19"/>
        <v>#DIV/0!</v>
      </c>
    </row>
    <row r="167" spans="2:9" x14ac:dyDescent="0.25">
      <c r="B167" s="49"/>
      <c r="C167" s="50"/>
      <c r="D167" s="51">
        <v>3239</v>
      </c>
      <c r="E167" s="53" t="s">
        <v>93</v>
      </c>
      <c r="F167" s="54"/>
      <c r="G167" s="55"/>
      <c r="H167" s="55">
        <v>0</v>
      </c>
      <c r="I167" s="45" t="e">
        <f t="shared" si="19"/>
        <v>#DIV/0!</v>
      </c>
    </row>
    <row r="168" spans="2:9" ht="28.5" x14ac:dyDescent="0.25">
      <c r="B168" s="49"/>
      <c r="C168" s="50"/>
      <c r="D168" s="51">
        <v>3241</v>
      </c>
      <c r="E168" s="53" t="s">
        <v>107</v>
      </c>
      <c r="F168" s="54"/>
      <c r="G168" s="55"/>
      <c r="H168" s="55">
        <v>0</v>
      </c>
      <c r="I168" s="45" t="e">
        <f t="shared" si="19"/>
        <v>#DIV/0!</v>
      </c>
    </row>
    <row r="169" spans="2:9" x14ac:dyDescent="0.25">
      <c r="B169" s="49"/>
      <c r="C169" s="50"/>
      <c r="D169" s="51">
        <v>3293</v>
      </c>
      <c r="E169" s="53" t="s">
        <v>95</v>
      </c>
      <c r="F169" s="54"/>
      <c r="G169" s="55"/>
      <c r="H169" s="55">
        <v>0</v>
      </c>
      <c r="I169" s="45" t="e">
        <f>H169/F169*100</f>
        <v>#DIV/0!</v>
      </c>
    </row>
    <row r="170" spans="2:9" x14ac:dyDescent="0.25">
      <c r="B170" s="49">
        <v>43</v>
      </c>
      <c r="C170" s="50"/>
      <c r="D170" s="51"/>
      <c r="E170" s="53" t="s">
        <v>198</v>
      </c>
      <c r="F170" s="56">
        <f>F171</f>
        <v>30000</v>
      </c>
      <c r="G170" s="55"/>
      <c r="H170" s="57">
        <f>H171</f>
        <v>0</v>
      </c>
      <c r="I170" s="45">
        <f t="shared" ref="I170:I173" si="21">H170/F170*100</f>
        <v>0</v>
      </c>
    </row>
    <row r="171" spans="2:9" x14ac:dyDescent="0.25">
      <c r="B171" s="49"/>
      <c r="C171" s="50">
        <v>32</v>
      </c>
      <c r="D171" s="51"/>
      <c r="E171" s="53" t="s">
        <v>78</v>
      </c>
      <c r="F171" s="54">
        <v>30000</v>
      </c>
      <c r="G171" s="55"/>
      <c r="H171" s="55">
        <f>H172+H173</f>
        <v>0</v>
      </c>
      <c r="I171" s="45">
        <f t="shared" si="21"/>
        <v>0</v>
      </c>
    </row>
    <row r="172" spans="2:9" x14ac:dyDescent="0.25">
      <c r="B172" s="49"/>
      <c r="C172" s="50"/>
      <c r="D172" s="51">
        <v>3237</v>
      </c>
      <c r="E172" s="53" t="s">
        <v>91</v>
      </c>
      <c r="F172" s="54"/>
      <c r="G172" s="55"/>
      <c r="H172" s="55">
        <v>0</v>
      </c>
      <c r="I172" s="45" t="e">
        <f t="shared" si="21"/>
        <v>#DIV/0!</v>
      </c>
    </row>
    <row r="173" spans="2:9" x14ac:dyDescent="0.25">
      <c r="B173" s="49"/>
      <c r="C173" s="50"/>
      <c r="D173" s="51">
        <v>3293</v>
      </c>
      <c r="E173" s="53" t="s">
        <v>95</v>
      </c>
      <c r="F173" s="54"/>
      <c r="G173" s="55"/>
      <c r="H173" s="55">
        <v>0</v>
      </c>
      <c r="I173" s="45" t="e">
        <f t="shared" si="21"/>
        <v>#DIV/0!</v>
      </c>
    </row>
    <row r="174" spans="2:9" x14ac:dyDescent="0.25">
      <c r="B174" s="49">
        <v>50</v>
      </c>
      <c r="C174" s="50"/>
      <c r="D174" s="51"/>
      <c r="E174" s="53" t="s">
        <v>69</v>
      </c>
      <c r="F174" s="56">
        <f>F175</f>
        <v>5000</v>
      </c>
      <c r="G174" s="55" t="e">
        <f>G175</f>
        <v>#REF!</v>
      </c>
      <c r="H174" s="57">
        <f>H175</f>
        <v>2034.38</v>
      </c>
      <c r="I174" s="45">
        <f t="shared" si="19"/>
        <v>40.687600000000003</v>
      </c>
    </row>
    <row r="175" spans="2:9" x14ac:dyDescent="0.25">
      <c r="B175" s="49"/>
      <c r="C175" s="50">
        <v>32</v>
      </c>
      <c r="D175" s="51"/>
      <c r="E175" s="53" t="s">
        <v>78</v>
      </c>
      <c r="F175" s="54">
        <v>5000</v>
      </c>
      <c r="G175" s="54" t="e">
        <f>#REF!+#REF!+G176+#REF!+#REF!+#REF!+#REF!</f>
        <v>#REF!</v>
      </c>
      <c r="H175" s="54">
        <f>H176</f>
        <v>2034.38</v>
      </c>
      <c r="I175" s="45">
        <f t="shared" si="19"/>
        <v>40.687600000000003</v>
      </c>
    </row>
    <row r="176" spans="2:9" x14ac:dyDescent="0.25">
      <c r="B176" s="49"/>
      <c r="C176" s="50"/>
      <c r="D176" s="51">
        <v>3239</v>
      </c>
      <c r="E176" s="53" t="s">
        <v>93</v>
      </c>
      <c r="F176" s="54"/>
      <c r="G176" s="55"/>
      <c r="H176" s="55">
        <v>2034.38</v>
      </c>
      <c r="I176" s="45" t="e">
        <f t="shared" si="19"/>
        <v>#DIV/0!</v>
      </c>
    </row>
    <row r="177" spans="2:9" ht="28.5" x14ac:dyDescent="0.25">
      <c r="B177" s="49">
        <v>619</v>
      </c>
      <c r="C177" s="50"/>
      <c r="D177" s="51"/>
      <c r="E177" s="53" t="s">
        <v>202</v>
      </c>
      <c r="F177" s="56">
        <f>F178</f>
        <v>1000</v>
      </c>
      <c r="G177" s="54"/>
      <c r="H177" s="56">
        <f>H178</f>
        <v>0</v>
      </c>
      <c r="I177" s="45">
        <f t="shared" si="19"/>
        <v>0</v>
      </c>
    </row>
    <row r="178" spans="2:9" x14ac:dyDescent="0.25">
      <c r="B178" s="49"/>
      <c r="C178" s="50">
        <v>32</v>
      </c>
      <c r="D178" s="51"/>
      <c r="E178" s="53" t="s">
        <v>78</v>
      </c>
      <c r="F178" s="54">
        <v>1000</v>
      </c>
      <c r="G178" s="54"/>
      <c r="H178" s="54">
        <f>H179</f>
        <v>0</v>
      </c>
      <c r="I178" s="45">
        <f t="shared" si="19"/>
        <v>0</v>
      </c>
    </row>
    <row r="179" spans="2:9" x14ac:dyDescent="0.25">
      <c r="B179" s="49"/>
      <c r="C179" s="50"/>
      <c r="D179" s="51">
        <v>3293</v>
      </c>
      <c r="E179" s="53" t="s">
        <v>95</v>
      </c>
      <c r="F179" s="54"/>
      <c r="G179" s="54"/>
      <c r="H179" s="54">
        <v>0</v>
      </c>
      <c r="I179" s="45" t="e">
        <f t="shared" si="19"/>
        <v>#DIV/0!</v>
      </c>
    </row>
  </sheetData>
  <mergeCells count="25">
    <mergeCell ref="B69:D69"/>
    <mergeCell ref="B158:D158"/>
    <mergeCell ref="B159:D159"/>
    <mergeCell ref="B2:I2"/>
    <mergeCell ref="B4:I4"/>
    <mergeCell ref="B6:E6"/>
    <mergeCell ref="B7:E7"/>
    <mergeCell ref="B8:D8"/>
    <mergeCell ref="B19:D19"/>
    <mergeCell ref="B20:D20"/>
    <mergeCell ref="B9:D9"/>
    <mergeCell ref="B10:D10"/>
    <mergeCell ref="B51:D51"/>
    <mergeCell ref="B52:D52"/>
    <mergeCell ref="B53:D53"/>
    <mergeCell ref="B74:D74"/>
    <mergeCell ref="B153:D153"/>
    <mergeCell ref="B75:D75"/>
    <mergeCell ref="B147:D147"/>
    <mergeCell ref="B78:D78"/>
    <mergeCell ref="B79:D79"/>
    <mergeCell ref="B107:D107"/>
    <mergeCell ref="B108:D108"/>
    <mergeCell ref="B134:D134"/>
    <mergeCell ref="B135:D135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Ana Karađole</cp:lastModifiedBy>
  <cp:lastPrinted>2026-07-30T07:06:23Z</cp:lastPrinted>
  <dcterms:created xsi:type="dcterms:W3CDTF">2022-08-12T12:51:27Z</dcterms:created>
  <dcterms:modified xsi:type="dcterms:W3CDTF">2026-08-04T07:23:01Z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